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D:\Données\Copie_ancien_DD\0-UPRT.fait\1-UPRT.FR-SITE-WEB\ff-fiches-fabrications\ff-fiches-fabrication-maj-08-2020\OK\"/>
    </mc:Choice>
  </mc:AlternateContent>
  <xr:revisionPtr revIDLastSave="0" documentId="13_ncr:1_{29C7D93F-4127-416D-B90C-6F9D184E5585}" xr6:coauthVersionLast="47" xr6:coauthVersionMax="47" xr10:uidLastSave="{00000000-0000-0000-0000-000000000000}"/>
  <bookViews>
    <workbookView xWindow="-120" yWindow="-120" windowWidth="29040" windowHeight="15720" xr2:uid="{00000000-000D-0000-FFFF-FFFF00000000}"/>
  </bookViews>
  <sheets>
    <sheet name="Nota" sheetId="54" r:id="rId1"/>
    <sheet name="qu'est-ce qu'un &quot;Postit&quot;" sheetId="47" r:id="rId2"/>
    <sheet name="liste" sheetId="46" r:id="rId3"/>
    <sheet name=" Poids de pâte pour cadres" sheetId="35" r:id="rId4"/>
    <sheet name="Poids de pâte pour cadres(2)" sheetId="49" r:id="rId5"/>
    <sheet name=" Poids de pâte pour cercles 1" sheetId="11" r:id="rId6"/>
    <sheet name="Poids de pâte pour cercles" sheetId="48" r:id="rId7"/>
    <sheet name="Parts Rectangles " sheetId="24" r:id="rId8"/>
    <sheet name="Parts ronds" sheetId="50" r:id="rId9"/>
    <sheet name="Prix parts ronds" sheetId="51" r:id="rId10"/>
    <sheet name="poids liquide dans cercle" sheetId="33" r:id="rId11"/>
    <sheet name="conversions" sheetId="34" r:id="rId12"/>
    <sheet name="conversions (2)" sheetId="56" r:id="rId13"/>
    <sheet name="liens et tableaux divers" sheetId="52" r:id="rId14"/>
    <sheet name="Matou.Matheux" sheetId="55" r:id="rId15"/>
    <sheet name="pâtes levées et divers" sheetId="53" r:id="rId16"/>
    <sheet name="Cuisiniers.Pesez" sheetId="57" r:id="rId17"/>
  </sheets>
  <definedNames>
    <definedName name="_xlnm._FilterDatabase" localSheetId="0" hidden="1">Nota!#REF!</definedName>
    <definedName name="_xlnm.Print_Area" localSheetId="16">'Cuisiniers.Pesez'!#REF!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55" i="57" l="1"/>
  <c r="F55" i="57"/>
  <c r="G55" i="57" s="1"/>
  <c r="M54" i="57"/>
  <c r="N54" i="57" s="1"/>
  <c r="F54" i="57"/>
  <c r="G54" i="57" s="1"/>
  <c r="M53" i="57"/>
  <c r="N53" i="57" s="1"/>
  <c r="F53" i="57"/>
  <c r="G53" i="57" s="1"/>
  <c r="M52" i="57"/>
  <c r="N52" i="57" s="1"/>
  <c r="G52" i="57"/>
  <c r="F52" i="57"/>
  <c r="J51" i="57"/>
  <c r="M55" i="57" s="1"/>
  <c r="N55" i="57" s="1"/>
  <c r="F51" i="57"/>
  <c r="G51" i="57" s="1"/>
  <c r="C51" i="57"/>
  <c r="K26" i="57"/>
  <c r="K25" i="57"/>
  <c r="K24" i="57"/>
  <c r="K23" i="57"/>
  <c r="L22" i="57"/>
  <c r="M22" i="57" s="1"/>
  <c r="K22" i="57"/>
  <c r="O21" i="57"/>
  <c r="N21" i="57"/>
  <c r="M21" i="57"/>
  <c r="L18" i="57"/>
  <c r="L19" i="57" s="1"/>
  <c r="M17" i="57"/>
  <c r="N17" i="57" s="1"/>
  <c r="O17" i="57" s="1"/>
  <c r="L58" i="56"/>
  <c r="K58" i="56"/>
  <c r="M57" i="56"/>
  <c r="K57" i="56"/>
  <c r="M56" i="56"/>
  <c r="L56" i="56"/>
  <c r="K53" i="56"/>
  <c r="J14" i="56" s="1"/>
  <c r="J53" i="56"/>
  <c r="B53" i="56"/>
  <c r="J11" i="56" s="1"/>
  <c r="A53" i="56"/>
  <c r="I37" i="56"/>
  <c r="H37" i="56"/>
  <c r="G37" i="56"/>
  <c r="H36" i="56"/>
  <c r="J36" i="56" s="1"/>
  <c r="G36" i="56"/>
  <c r="J35" i="56"/>
  <c r="I35" i="56"/>
  <c r="G35" i="56"/>
  <c r="H34" i="56"/>
  <c r="I34" i="56" s="1"/>
  <c r="J34" i="56" s="1"/>
  <c r="M30" i="56"/>
  <c r="G30" i="56"/>
  <c r="B14" i="56" s="1"/>
  <c r="L29" i="56"/>
  <c r="F29" i="56"/>
  <c r="N24" i="56"/>
  <c r="O24" i="56" s="1"/>
  <c r="F24" i="56"/>
  <c r="G24" i="56" s="1"/>
  <c r="N23" i="56"/>
  <c r="O23" i="56" s="1"/>
  <c r="G23" i="56"/>
  <c r="F23" i="56"/>
  <c r="N22" i="56"/>
  <c r="O22" i="56" s="1"/>
  <c r="F22" i="56"/>
  <c r="G22" i="56" s="1"/>
  <c r="N21" i="56"/>
  <c r="O21" i="56" s="1"/>
  <c r="F21" i="56"/>
  <c r="G21" i="56" s="1"/>
  <c r="N20" i="56"/>
  <c r="O20" i="56" s="1"/>
  <c r="K20" i="56"/>
  <c r="F20" i="56"/>
  <c r="G20" i="56" s="1"/>
  <c r="C20" i="56"/>
  <c r="J18" i="56"/>
  <c r="I18" i="56"/>
  <c r="B18" i="56"/>
  <c r="A18" i="56"/>
  <c r="B11" i="56"/>
  <c r="J8" i="56"/>
  <c r="B8" i="56"/>
  <c r="A2" i="56"/>
  <c r="M18" i="57" l="1"/>
  <c r="M51" i="57"/>
  <c r="N51" i="57" s="1"/>
  <c r="M19" i="57" l="1"/>
  <c r="N18" i="57"/>
  <c r="N19" i="57" l="1"/>
  <c r="O18" i="57"/>
  <c r="O19" i="57" s="1"/>
  <c r="P107" i="54" l="1"/>
  <c r="O107" i="54"/>
  <c r="Q106" i="54"/>
  <c r="P106" i="54"/>
  <c r="O106" i="54"/>
  <c r="Q105" i="54"/>
  <c r="P105" i="54"/>
  <c r="O105" i="54"/>
  <c r="L61" i="54"/>
  <c r="L60" i="54"/>
  <c r="F56" i="54"/>
  <c r="O58" i="54" s="1"/>
  <c r="D56" i="54"/>
  <c r="O56" i="54" s="1"/>
  <c r="B48" i="54"/>
  <c r="W11" i="54"/>
  <c r="B455" i="53"/>
  <c r="H453" i="53"/>
  <c r="F453" i="53"/>
  <c r="F452" i="53"/>
  <c r="H452" i="53" s="1"/>
  <c r="F451" i="53"/>
  <c r="H451" i="53" s="1"/>
  <c r="F450" i="53"/>
  <c r="H450" i="53" s="1"/>
  <c r="F449" i="53"/>
  <c r="H449" i="53" s="1"/>
  <c r="F448" i="53"/>
  <c r="H448" i="53" s="1"/>
  <c r="H447" i="53"/>
  <c r="H455" i="53" s="1"/>
  <c r="M455" i="53" s="1"/>
  <c r="F447" i="53"/>
  <c r="A438" i="53"/>
  <c r="B437" i="53"/>
  <c r="L431" i="53"/>
  <c r="G431" i="53"/>
  <c r="F431" i="53"/>
  <c r="L430" i="53"/>
  <c r="L429" i="53"/>
  <c r="K428" i="53"/>
  <c r="L428" i="53" s="1"/>
  <c r="G428" i="53"/>
  <c r="G429" i="53" s="1"/>
  <c r="F428" i="53"/>
  <c r="F429" i="53" s="1"/>
  <c r="E428" i="53"/>
  <c r="L427" i="53"/>
  <c r="K427" i="53"/>
  <c r="K422" i="53"/>
  <c r="K416" i="53"/>
  <c r="N396" i="53"/>
  <c r="D396" i="53"/>
  <c r="X367" i="53" s="1"/>
  <c r="B396" i="53"/>
  <c r="B392" i="53"/>
  <c r="K392" i="53" s="1"/>
  <c r="L391" i="53"/>
  <c r="K391" i="53"/>
  <c r="C391" i="53"/>
  <c r="B391" i="53"/>
  <c r="B390" i="53"/>
  <c r="L390" i="53" s="1"/>
  <c r="L388" i="53"/>
  <c r="K388" i="53"/>
  <c r="L387" i="53"/>
  <c r="K387" i="53"/>
  <c r="C387" i="53"/>
  <c r="B387" i="53"/>
  <c r="B386" i="53"/>
  <c r="L386" i="53" s="1"/>
  <c r="B385" i="53"/>
  <c r="L385" i="53" s="1"/>
  <c r="L384" i="53"/>
  <c r="K384" i="53"/>
  <c r="B384" i="53"/>
  <c r="C384" i="53" s="1"/>
  <c r="B383" i="53"/>
  <c r="C383" i="53" s="1"/>
  <c r="B382" i="53"/>
  <c r="K382" i="53" s="1"/>
  <c r="C381" i="53"/>
  <c r="B381" i="53"/>
  <c r="L381" i="53" s="1"/>
  <c r="S373" i="53"/>
  <c r="R373" i="53"/>
  <c r="S369" i="53"/>
  <c r="L364" i="53"/>
  <c r="A360" i="53"/>
  <c r="B359" i="53"/>
  <c r="A316" i="53"/>
  <c r="B315" i="53"/>
  <c r="I305" i="53"/>
  <c r="A291" i="53"/>
  <c r="B290" i="53"/>
  <c r="F284" i="53"/>
  <c r="H284" i="53" s="1"/>
  <c r="F283" i="53"/>
  <c r="H283" i="53" s="1"/>
  <c r="F282" i="53"/>
  <c r="H282" i="53" s="1"/>
  <c r="F281" i="53"/>
  <c r="H281" i="53" s="1"/>
  <c r="F280" i="53"/>
  <c r="H279" i="53"/>
  <c r="A268" i="53"/>
  <c r="B267" i="53"/>
  <c r="L252" i="53"/>
  <c r="G252" i="53"/>
  <c r="F252" i="53"/>
  <c r="L251" i="53"/>
  <c r="L250" i="53"/>
  <c r="K249" i="53"/>
  <c r="L249" i="53" s="1"/>
  <c r="G249" i="53"/>
  <c r="G250" i="53" s="1"/>
  <c r="F249" i="53"/>
  <c r="F250" i="53" s="1"/>
  <c r="E249" i="53"/>
  <c r="L248" i="53"/>
  <c r="K248" i="53"/>
  <c r="K225" i="53"/>
  <c r="N221" i="53"/>
  <c r="D221" i="53"/>
  <c r="B221" i="53"/>
  <c r="B215" i="53"/>
  <c r="L214" i="53"/>
  <c r="B214" i="53"/>
  <c r="K214" i="53" s="1"/>
  <c r="B213" i="53"/>
  <c r="B212" i="53"/>
  <c r="K212" i="53" s="1"/>
  <c r="K210" i="53"/>
  <c r="C210" i="53"/>
  <c r="B210" i="53"/>
  <c r="L210" i="53" s="1"/>
  <c r="B209" i="53"/>
  <c r="L209" i="53" s="1"/>
  <c r="L219" i="53" s="1"/>
  <c r="L207" i="53"/>
  <c r="K207" i="53"/>
  <c r="C207" i="53"/>
  <c r="B207" i="53"/>
  <c r="B206" i="53"/>
  <c r="L206" i="53" s="1"/>
  <c r="B205" i="53"/>
  <c r="L204" i="53"/>
  <c r="B204" i="53"/>
  <c r="K204" i="53" s="1"/>
  <c r="B203" i="53"/>
  <c r="B202" i="53"/>
  <c r="L202" i="53" s="1"/>
  <c r="L201" i="53"/>
  <c r="K201" i="53"/>
  <c r="C201" i="53"/>
  <c r="B201" i="53"/>
  <c r="B200" i="53"/>
  <c r="B218" i="53" s="1"/>
  <c r="L199" i="53"/>
  <c r="K199" i="53"/>
  <c r="C199" i="53"/>
  <c r="B199" i="53"/>
  <c r="L181" i="53"/>
  <c r="A177" i="53"/>
  <c r="B176" i="53"/>
  <c r="K147" i="53"/>
  <c r="N143" i="53"/>
  <c r="D143" i="53"/>
  <c r="B143" i="53"/>
  <c r="B140" i="53"/>
  <c r="C137" i="53"/>
  <c r="B137" i="53"/>
  <c r="L137" i="53" s="1"/>
  <c r="B136" i="53"/>
  <c r="C136" i="53" s="1"/>
  <c r="L135" i="53"/>
  <c r="K135" i="53"/>
  <c r="C135" i="53"/>
  <c r="B135" i="53"/>
  <c r="B134" i="53"/>
  <c r="L134" i="53" s="1"/>
  <c r="B132" i="53"/>
  <c r="L131" i="53"/>
  <c r="K131" i="53"/>
  <c r="B131" i="53"/>
  <c r="C131" i="53" s="1"/>
  <c r="B129" i="53"/>
  <c r="C129" i="53" s="1"/>
  <c r="B128" i="53"/>
  <c r="K128" i="53" s="1"/>
  <c r="C127" i="53"/>
  <c r="B127" i="53"/>
  <c r="L127" i="53" s="1"/>
  <c r="B126" i="53"/>
  <c r="K126" i="53" s="1"/>
  <c r="L123" i="53"/>
  <c r="K123" i="53"/>
  <c r="C123" i="53"/>
  <c r="B123" i="53"/>
  <c r="B122" i="53"/>
  <c r="L122" i="53" s="1"/>
  <c r="B121" i="53"/>
  <c r="L121" i="53" s="1"/>
  <c r="L104" i="53"/>
  <c r="B99" i="53"/>
  <c r="C82" i="53"/>
  <c r="B80" i="53"/>
  <c r="G80" i="53" s="1"/>
  <c r="B79" i="53"/>
  <c r="I79" i="53" s="1"/>
  <c r="I78" i="53"/>
  <c r="B78" i="53"/>
  <c r="G78" i="53" s="1"/>
  <c r="I77" i="53"/>
  <c r="G77" i="53"/>
  <c r="B77" i="53"/>
  <c r="B76" i="53"/>
  <c r="G76" i="53" s="1"/>
  <c r="B73" i="53"/>
  <c r="I73" i="53" s="1"/>
  <c r="B71" i="53"/>
  <c r="B82" i="53" s="1"/>
  <c r="B62" i="53"/>
  <c r="D53" i="53"/>
  <c r="G51" i="53"/>
  <c r="C51" i="53"/>
  <c r="G50" i="53"/>
  <c r="C50" i="53"/>
  <c r="G49" i="53"/>
  <c r="C49" i="53"/>
  <c r="G48" i="53"/>
  <c r="G53" i="53" s="1"/>
  <c r="C48" i="53"/>
  <c r="C53" i="53" s="1"/>
  <c r="A39" i="53"/>
  <c r="B38" i="53"/>
  <c r="A4" i="53"/>
  <c r="J130" i="52"/>
  <c r="B114" i="52"/>
  <c r="G112" i="52"/>
  <c r="G110" i="52"/>
  <c r="J100" i="52"/>
  <c r="J87" i="52"/>
  <c r="J83" i="52"/>
  <c r="F79" i="52"/>
  <c r="J79" i="52" s="1"/>
  <c r="J62" i="52"/>
  <c r="F58" i="52"/>
  <c r="J58" i="52" s="1"/>
  <c r="F43" i="52"/>
  <c r="G43" i="52" s="1"/>
  <c r="F40" i="52"/>
  <c r="G40" i="52" s="1"/>
  <c r="H37" i="52"/>
  <c r="Q30" i="52"/>
  <c r="N30" i="52"/>
  <c r="N29" i="52"/>
  <c r="J98" i="51"/>
  <c r="H98" i="51"/>
  <c r="J96" i="51"/>
  <c r="H96" i="51"/>
  <c r="J94" i="51"/>
  <c r="H94" i="51"/>
  <c r="J92" i="51"/>
  <c r="H92" i="51"/>
  <c r="J90" i="51"/>
  <c r="H90" i="51"/>
  <c r="J88" i="51"/>
  <c r="H88" i="51"/>
  <c r="J86" i="51"/>
  <c r="H86" i="51"/>
  <c r="J84" i="51"/>
  <c r="H84" i="51"/>
  <c r="J78" i="51"/>
  <c r="H78" i="51"/>
  <c r="J76" i="51"/>
  <c r="H76" i="51"/>
  <c r="J69" i="51"/>
  <c r="H69" i="51"/>
  <c r="J67" i="51"/>
  <c r="H67" i="51"/>
  <c r="J65" i="51"/>
  <c r="H65" i="51"/>
  <c r="H51" i="51"/>
  <c r="B49" i="51"/>
  <c r="E42" i="51"/>
  <c r="E41" i="51"/>
  <c r="E40" i="51"/>
  <c r="E39" i="51"/>
  <c r="K27" i="51" s="1"/>
  <c r="M37" i="51"/>
  <c r="E37" i="51"/>
  <c r="E32" i="51" s="1"/>
  <c r="E36" i="51"/>
  <c r="M34" i="51"/>
  <c r="M36" i="51" s="1"/>
  <c r="E30" i="51"/>
  <c r="M24" i="51"/>
  <c r="I24" i="51"/>
  <c r="M23" i="51"/>
  <c r="M39" i="51" s="1"/>
  <c r="M42" i="51" s="1"/>
  <c r="I23" i="51"/>
  <c r="I39" i="51" s="1"/>
  <c r="M22" i="51"/>
  <c r="I22" i="51"/>
  <c r="Q16" i="51"/>
  <c r="O16" i="51"/>
  <c r="A16" i="51"/>
  <c r="M307" i="50"/>
  <c r="J307" i="50"/>
  <c r="M306" i="50"/>
  <c r="J306" i="50"/>
  <c r="M305" i="50"/>
  <c r="J305" i="50"/>
  <c r="M304" i="50"/>
  <c r="J304" i="50"/>
  <c r="X303" i="50"/>
  <c r="AA303" i="50" s="1"/>
  <c r="W303" i="50"/>
  <c r="V303" i="50"/>
  <c r="U303" i="50"/>
  <c r="Z303" i="50" s="1"/>
  <c r="M303" i="50"/>
  <c r="J303" i="50"/>
  <c r="X302" i="50"/>
  <c r="U302" i="50"/>
  <c r="M302" i="50"/>
  <c r="J302" i="50"/>
  <c r="Y301" i="50"/>
  <c r="X301" i="50"/>
  <c r="U301" i="50"/>
  <c r="M301" i="50"/>
  <c r="J301" i="50"/>
  <c r="X300" i="50"/>
  <c r="AA300" i="50" s="1"/>
  <c r="W300" i="50"/>
  <c r="V300" i="50"/>
  <c r="U300" i="50"/>
  <c r="M300" i="50"/>
  <c r="J300" i="50"/>
  <c r="X299" i="50"/>
  <c r="AA299" i="50" s="1"/>
  <c r="W299" i="50"/>
  <c r="V299" i="50"/>
  <c r="U299" i="50"/>
  <c r="Z299" i="50" s="1"/>
  <c r="M299" i="50"/>
  <c r="L299" i="50"/>
  <c r="K299" i="50"/>
  <c r="J299" i="50"/>
  <c r="X298" i="50"/>
  <c r="U298" i="50"/>
  <c r="M298" i="50"/>
  <c r="J298" i="50"/>
  <c r="Y297" i="50"/>
  <c r="X297" i="50"/>
  <c r="U297" i="50"/>
  <c r="M297" i="50"/>
  <c r="J297" i="50"/>
  <c r="X296" i="50"/>
  <c r="AA296" i="50" s="1"/>
  <c r="W296" i="50"/>
  <c r="V296" i="50"/>
  <c r="U296" i="50"/>
  <c r="M296" i="50"/>
  <c r="J296" i="50"/>
  <c r="X295" i="50"/>
  <c r="AA295" i="50" s="1"/>
  <c r="W295" i="50"/>
  <c r="V295" i="50"/>
  <c r="U295" i="50"/>
  <c r="Z295" i="50" s="1"/>
  <c r="M295" i="50"/>
  <c r="J295" i="50"/>
  <c r="X294" i="50"/>
  <c r="U294" i="50"/>
  <c r="M294" i="50"/>
  <c r="J294" i="50"/>
  <c r="Y293" i="50"/>
  <c r="X293" i="50"/>
  <c r="U293" i="50"/>
  <c r="X292" i="50"/>
  <c r="AA292" i="50" s="1"/>
  <c r="W292" i="50"/>
  <c r="V292" i="50"/>
  <c r="U292" i="50"/>
  <c r="Z292" i="50" s="1"/>
  <c r="Y291" i="50"/>
  <c r="X291" i="50"/>
  <c r="W291" i="50"/>
  <c r="V291" i="50"/>
  <c r="Z291" i="50" s="1"/>
  <c r="U291" i="50"/>
  <c r="D291" i="50"/>
  <c r="B291" i="50"/>
  <c r="X290" i="50"/>
  <c r="AA290" i="50" s="1"/>
  <c r="W290" i="50"/>
  <c r="V290" i="50"/>
  <c r="U290" i="50"/>
  <c r="Z290" i="50" s="1"/>
  <c r="N287" i="50"/>
  <c r="M287" i="50"/>
  <c r="L306" i="50" s="1"/>
  <c r="K306" i="50" s="1"/>
  <c r="Y285" i="50"/>
  <c r="X285" i="50"/>
  <c r="O272" i="50"/>
  <c r="P272" i="50" s="1"/>
  <c r="N272" i="50"/>
  <c r="R272" i="50" s="1"/>
  <c r="L272" i="50"/>
  <c r="F272" i="50"/>
  <c r="E272" i="50"/>
  <c r="J272" i="50" s="1"/>
  <c r="M272" i="50" s="1"/>
  <c r="O266" i="50"/>
  <c r="P266" i="50" s="1"/>
  <c r="N266" i="50"/>
  <c r="K266" i="50"/>
  <c r="D266" i="50"/>
  <c r="O265" i="50"/>
  <c r="P265" i="50" s="1"/>
  <c r="N265" i="50"/>
  <c r="K265" i="50"/>
  <c r="D265" i="50"/>
  <c r="O264" i="50"/>
  <c r="P264" i="50" s="1"/>
  <c r="N264" i="50"/>
  <c r="K264" i="50"/>
  <c r="D264" i="50"/>
  <c r="O263" i="50"/>
  <c r="P263" i="50" s="1"/>
  <c r="N263" i="50"/>
  <c r="R263" i="50" s="1"/>
  <c r="K263" i="50"/>
  <c r="D263" i="50"/>
  <c r="O262" i="50"/>
  <c r="P262" i="50" s="1"/>
  <c r="N262" i="50"/>
  <c r="K262" i="50"/>
  <c r="F262" i="50"/>
  <c r="E262" i="50" s="1"/>
  <c r="Q262" i="50" s="1"/>
  <c r="D262" i="50"/>
  <c r="N261" i="50"/>
  <c r="R261" i="50" s="1"/>
  <c r="K261" i="50"/>
  <c r="F261" i="50"/>
  <c r="E261" i="50"/>
  <c r="D261" i="50"/>
  <c r="N260" i="50"/>
  <c r="K260" i="50"/>
  <c r="D260" i="50"/>
  <c r="N259" i="50"/>
  <c r="K259" i="50"/>
  <c r="D259" i="50"/>
  <c r="O259" i="50" s="1"/>
  <c r="P259" i="50" s="1"/>
  <c r="O258" i="50"/>
  <c r="P258" i="50" s="1"/>
  <c r="N258" i="50"/>
  <c r="K258" i="50"/>
  <c r="D258" i="50"/>
  <c r="O257" i="50"/>
  <c r="P257" i="50" s="1"/>
  <c r="N257" i="50"/>
  <c r="K257" i="50"/>
  <c r="D257" i="50"/>
  <c r="O256" i="50"/>
  <c r="P256" i="50" s="1"/>
  <c r="N256" i="50"/>
  <c r="K256" i="50"/>
  <c r="D256" i="50"/>
  <c r="O255" i="50"/>
  <c r="P255" i="50" s="1"/>
  <c r="N255" i="50"/>
  <c r="K255" i="50"/>
  <c r="D255" i="50"/>
  <c r="O254" i="50"/>
  <c r="P254" i="50" s="1"/>
  <c r="N254" i="50"/>
  <c r="K254" i="50"/>
  <c r="F254" i="50"/>
  <c r="E254" i="50" s="1"/>
  <c r="Q254" i="50" s="1"/>
  <c r="D254" i="50"/>
  <c r="N253" i="50"/>
  <c r="K253" i="50"/>
  <c r="L253" i="50" s="1"/>
  <c r="H253" i="50"/>
  <c r="G253" i="50"/>
  <c r="F253" i="50"/>
  <c r="E253" i="50"/>
  <c r="D253" i="50"/>
  <c r="I248" i="50"/>
  <c r="H248" i="50"/>
  <c r="G248" i="50"/>
  <c r="Q246" i="50"/>
  <c r="P246" i="50"/>
  <c r="O246" i="50"/>
  <c r="N246" i="50"/>
  <c r="R246" i="50" s="1"/>
  <c r="J246" i="50"/>
  <c r="M246" i="50" s="1"/>
  <c r="H246" i="50"/>
  <c r="F246" i="50"/>
  <c r="F263" i="50" s="1"/>
  <c r="E263" i="50" s="1"/>
  <c r="Q263" i="50" s="1"/>
  <c r="I242" i="50"/>
  <c r="R240" i="50"/>
  <c r="N240" i="50"/>
  <c r="K206" i="50"/>
  <c r="C194" i="50" s="1"/>
  <c r="G206" i="50" s="1"/>
  <c r="I206" i="50"/>
  <c r="E206" i="50"/>
  <c r="C206" i="50"/>
  <c r="V195" i="50"/>
  <c r="K191" i="50"/>
  <c r="K189" i="50"/>
  <c r="V187" i="50"/>
  <c r="U187" i="50"/>
  <c r="T187" i="50"/>
  <c r="F161" i="50"/>
  <c r="G161" i="50" s="1"/>
  <c r="G159" i="50"/>
  <c r="F159" i="50"/>
  <c r="E159" i="50"/>
  <c r="G157" i="50"/>
  <c r="F157" i="50"/>
  <c r="E157" i="50"/>
  <c r="F155" i="50"/>
  <c r="G155" i="50" s="1"/>
  <c r="E155" i="50" s="1"/>
  <c r="O153" i="50"/>
  <c r="N153" i="50"/>
  <c r="M153" i="50"/>
  <c r="L153" i="50"/>
  <c r="G153" i="50"/>
  <c r="F153" i="50"/>
  <c r="E153" i="50" s="1"/>
  <c r="O152" i="50"/>
  <c r="L152" i="50"/>
  <c r="O151" i="50"/>
  <c r="L151" i="50"/>
  <c r="F151" i="50"/>
  <c r="G151" i="50" s="1"/>
  <c r="O150" i="50"/>
  <c r="L150" i="50"/>
  <c r="O149" i="50"/>
  <c r="L149" i="50"/>
  <c r="F149" i="50"/>
  <c r="G149" i="50" s="1"/>
  <c r="E149" i="50" s="1"/>
  <c r="O148" i="50"/>
  <c r="N148" i="50" s="1"/>
  <c r="M148" i="50" s="1"/>
  <c r="P148" i="50" s="1"/>
  <c r="L148" i="50"/>
  <c r="O147" i="50"/>
  <c r="L147" i="50"/>
  <c r="F147" i="50"/>
  <c r="G147" i="50" s="1"/>
  <c r="E147" i="50" s="1"/>
  <c r="O146" i="50"/>
  <c r="N146" i="50"/>
  <c r="M146" i="50"/>
  <c r="L146" i="50"/>
  <c r="P146" i="50" s="1"/>
  <c r="O145" i="50"/>
  <c r="L145" i="50"/>
  <c r="F145" i="50"/>
  <c r="G145" i="50" s="1"/>
  <c r="O144" i="50"/>
  <c r="L144" i="50"/>
  <c r="O143" i="50"/>
  <c r="N143" i="50"/>
  <c r="M143" i="50"/>
  <c r="L143" i="50"/>
  <c r="P143" i="50" s="1"/>
  <c r="F143" i="50"/>
  <c r="G143" i="50" s="1"/>
  <c r="O142" i="50"/>
  <c r="L142" i="50"/>
  <c r="O141" i="50"/>
  <c r="N141" i="50"/>
  <c r="M141" i="50"/>
  <c r="L141" i="50"/>
  <c r="P141" i="50" s="1"/>
  <c r="F141" i="50"/>
  <c r="G141" i="50" s="1"/>
  <c r="E141" i="50" s="1"/>
  <c r="O140" i="50"/>
  <c r="L140" i="50"/>
  <c r="F139" i="50"/>
  <c r="G139" i="50" s="1"/>
  <c r="E139" i="50" s="1"/>
  <c r="F137" i="50"/>
  <c r="G137" i="50" s="1"/>
  <c r="E137" i="50" s="1"/>
  <c r="F135" i="50"/>
  <c r="G135" i="50" s="1"/>
  <c r="E135" i="50"/>
  <c r="O133" i="50"/>
  <c r="F133" i="50"/>
  <c r="G133" i="50" s="1"/>
  <c r="E133" i="50" s="1"/>
  <c r="F131" i="50"/>
  <c r="G131" i="50" s="1"/>
  <c r="E131" i="50" s="1"/>
  <c r="P129" i="50"/>
  <c r="O129" i="50"/>
  <c r="F128" i="50"/>
  <c r="G128" i="50" s="1"/>
  <c r="E128" i="50" s="1"/>
  <c r="K98" i="50"/>
  <c r="K90" i="50"/>
  <c r="J90" i="50"/>
  <c r="H90" i="50" s="1"/>
  <c r="K73" i="50"/>
  <c r="O69" i="50"/>
  <c r="K68" i="50"/>
  <c r="I76" i="50" s="1"/>
  <c r="I68" i="50" s="1"/>
  <c r="T67" i="50"/>
  <c r="T65" i="50"/>
  <c r="A58" i="50"/>
  <c r="C19" i="50" s="1"/>
  <c r="H50" i="50"/>
  <c r="L46" i="50"/>
  <c r="L34" i="50" s="1"/>
  <c r="J46" i="50"/>
  <c r="F46" i="50"/>
  <c r="D46" i="50"/>
  <c r="L48" i="50" s="1"/>
  <c r="B46" i="50"/>
  <c r="L38" i="50"/>
  <c r="J38" i="50"/>
  <c r="H38" i="50"/>
  <c r="B38" i="50"/>
  <c r="Q10" i="50"/>
  <c r="N104" i="49"/>
  <c r="M104" i="49"/>
  <c r="L104" i="49"/>
  <c r="K104" i="49"/>
  <c r="J104" i="49"/>
  <c r="I104" i="49"/>
  <c r="H104" i="49"/>
  <c r="G104" i="49"/>
  <c r="F104" i="49"/>
  <c r="E104" i="49"/>
  <c r="D104" i="49"/>
  <c r="C104" i="49"/>
  <c r="B104" i="49"/>
  <c r="H97" i="49"/>
  <c r="M89" i="49"/>
  <c r="I89" i="49"/>
  <c r="H89" i="49"/>
  <c r="G89" i="49"/>
  <c r="F89" i="49"/>
  <c r="E89" i="49"/>
  <c r="D89" i="49"/>
  <c r="C89" i="49"/>
  <c r="L89" i="49" s="1"/>
  <c r="M90" i="49" s="1"/>
  <c r="M87" i="49"/>
  <c r="C87" i="49"/>
  <c r="M81" i="49"/>
  <c r="I81" i="49"/>
  <c r="F81" i="49" s="1"/>
  <c r="H81" i="49"/>
  <c r="E81" i="49" s="1"/>
  <c r="L81" i="49" s="1"/>
  <c r="M82" i="49" s="1"/>
  <c r="G81" i="49"/>
  <c r="D81" i="49"/>
  <c r="C81" i="49"/>
  <c r="E52" i="49"/>
  <c r="L36" i="49" s="1"/>
  <c r="M40" i="49"/>
  <c r="I40" i="49"/>
  <c r="H40" i="49"/>
  <c r="G40" i="49"/>
  <c r="F40" i="49"/>
  <c r="E40" i="49"/>
  <c r="D40" i="49"/>
  <c r="L40" i="49" s="1"/>
  <c r="M41" i="49" s="1"/>
  <c r="C40" i="49"/>
  <c r="M38" i="49"/>
  <c r="C38" i="49"/>
  <c r="I32" i="49"/>
  <c r="H32" i="49"/>
  <c r="G32" i="49"/>
  <c r="F32" i="49"/>
  <c r="E32" i="49"/>
  <c r="D32" i="49"/>
  <c r="C32" i="49"/>
  <c r="M32" i="49" s="1"/>
  <c r="A3" i="49"/>
  <c r="N249" i="48"/>
  <c r="M249" i="48"/>
  <c r="L249" i="48"/>
  <c r="K249" i="48"/>
  <c r="J249" i="48"/>
  <c r="I249" i="48"/>
  <c r="H249" i="48"/>
  <c r="G249" i="48"/>
  <c r="F249" i="48"/>
  <c r="E249" i="48"/>
  <c r="D249" i="48"/>
  <c r="C249" i="48"/>
  <c r="B249" i="48"/>
  <c r="A249" i="48"/>
  <c r="L226" i="48"/>
  <c r="J226" i="48"/>
  <c r="L224" i="48"/>
  <c r="J224" i="48"/>
  <c r="L222" i="48"/>
  <c r="J222" i="48"/>
  <c r="L220" i="48"/>
  <c r="J220" i="48"/>
  <c r="L218" i="48"/>
  <c r="J218" i="48"/>
  <c r="L216" i="48"/>
  <c r="J216" i="48"/>
  <c r="L214" i="48"/>
  <c r="J214" i="48"/>
  <c r="L211" i="48"/>
  <c r="J211" i="48"/>
  <c r="L209" i="48"/>
  <c r="J209" i="48"/>
  <c r="L207" i="48"/>
  <c r="J207" i="48"/>
  <c r="L205" i="48"/>
  <c r="J205" i="48"/>
  <c r="L203" i="48"/>
  <c r="J203" i="48"/>
  <c r="L201" i="48"/>
  <c r="J201" i="48"/>
  <c r="L199" i="48"/>
  <c r="J199" i="48"/>
  <c r="L183" i="48"/>
  <c r="J183" i="48"/>
  <c r="L181" i="48"/>
  <c r="J181" i="48"/>
  <c r="L179" i="48"/>
  <c r="J179" i="48"/>
  <c r="L177" i="48"/>
  <c r="J177" i="48"/>
  <c r="L175" i="48"/>
  <c r="J175" i="48"/>
  <c r="L173" i="48"/>
  <c r="J173" i="48"/>
  <c r="L171" i="48"/>
  <c r="J171" i="48"/>
  <c r="L169" i="48"/>
  <c r="J169" i="48"/>
  <c r="L167" i="48"/>
  <c r="J167" i="48"/>
  <c r="L165" i="48"/>
  <c r="J165" i="48"/>
  <c r="L154" i="48"/>
  <c r="J154" i="48"/>
  <c r="L152" i="48"/>
  <c r="J152" i="48"/>
  <c r="L150" i="48"/>
  <c r="J150" i="48"/>
  <c r="L148" i="48"/>
  <c r="J148" i="48"/>
  <c r="L146" i="48"/>
  <c r="J146" i="48"/>
  <c r="L144" i="48"/>
  <c r="J144" i="48"/>
  <c r="L142" i="48"/>
  <c r="J142" i="48"/>
  <c r="L140" i="48"/>
  <c r="J140" i="48"/>
  <c r="L138" i="48"/>
  <c r="J138" i="48"/>
  <c r="L136" i="48"/>
  <c r="J136" i="48"/>
  <c r="J115" i="48"/>
  <c r="L103" i="48"/>
  <c r="L98" i="48"/>
  <c r="J98" i="48" s="1"/>
  <c r="J86" i="48"/>
  <c r="J85" i="48"/>
  <c r="J84" i="48"/>
  <c r="J83" i="48"/>
  <c r="J82" i="48"/>
  <c r="J81" i="48"/>
  <c r="J80" i="48"/>
  <c r="J79" i="48"/>
  <c r="J78" i="48"/>
  <c r="J77" i="48"/>
  <c r="J76" i="48"/>
  <c r="H38" i="48"/>
  <c r="K38" i="48" s="1"/>
  <c r="G38" i="48"/>
  <c r="F38" i="48"/>
  <c r="E38" i="48"/>
  <c r="D38" i="48"/>
  <c r="C38" i="48"/>
  <c r="L36" i="48"/>
  <c r="H30" i="48"/>
  <c r="K30" i="48" s="1"/>
  <c r="G30" i="48"/>
  <c r="E30" i="48" s="1"/>
  <c r="L30" i="48" s="1"/>
  <c r="L31" i="48" s="1"/>
  <c r="F30" i="48"/>
  <c r="D30" i="48"/>
  <c r="C30" i="48"/>
  <c r="A2" i="48"/>
  <c r="B248" i="11"/>
  <c r="C248" i="11"/>
  <c r="D248" i="11"/>
  <c r="E248" i="11"/>
  <c r="F248" i="11"/>
  <c r="G248" i="11"/>
  <c r="H248" i="11"/>
  <c r="I248" i="11"/>
  <c r="J248" i="11"/>
  <c r="K248" i="11"/>
  <c r="L248" i="11"/>
  <c r="M248" i="11"/>
  <c r="N248" i="11"/>
  <c r="O248" i="11"/>
  <c r="P248" i="11"/>
  <c r="Q248" i="11"/>
  <c r="A55" i="11"/>
  <c r="B55" i="11"/>
  <c r="C55" i="11"/>
  <c r="D55" i="11"/>
  <c r="E55" i="11"/>
  <c r="F55" i="11"/>
  <c r="G55" i="11"/>
  <c r="H55" i="11"/>
  <c r="I55" i="11"/>
  <c r="J55" i="11"/>
  <c r="K55" i="11"/>
  <c r="L55" i="11"/>
  <c r="M55" i="11"/>
  <c r="N55" i="11"/>
  <c r="O55" i="11"/>
  <c r="P55" i="11"/>
  <c r="Q55" i="11"/>
  <c r="R55" i="11"/>
  <c r="S55" i="11"/>
  <c r="T55" i="11"/>
  <c r="U55" i="11"/>
  <c r="V55" i="11"/>
  <c r="W55" i="11"/>
  <c r="Q70" i="35"/>
  <c r="B70" i="35"/>
  <c r="C70" i="35"/>
  <c r="D70" i="35"/>
  <c r="E70" i="35"/>
  <c r="F70" i="35"/>
  <c r="G70" i="35"/>
  <c r="H70" i="35"/>
  <c r="I70" i="35"/>
  <c r="J70" i="35"/>
  <c r="K70" i="35"/>
  <c r="L70" i="35"/>
  <c r="M70" i="35"/>
  <c r="N70" i="35"/>
  <c r="O70" i="35"/>
  <c r="P70" i="35"/>
  <c r="R70" i="35"/>
  <c r="S70" i="35"/>
  <c r="T70" i="35"/>
  <c r="U70" i="35"/>
  <c r="C24" i="47"/>
  <c r="D24" i="47"/>
  <c r="E24" i="47"/>
  <c r="F24" i="47"/>
  <c r="G24" i="47"/>
  <c r="H24" i="47"/>
  <c r="I24" i="47"/>
  <c r="J24" i="47"/>
  <c r="K24" i="47"/>
  <c r="L24" i="47"/>
  <c r="M24" i="47"/>
  <c r="N24" i="47"/>
  <c r="O24" i="47"/>
  <c r="P24" i="47"/>
  <c r="Q24" i="47"/>
  <c r="B24" i="47"/>
  <c r="AA80" i="47"/>
  <c r="Z78" i="47"/>
  <c r="Y78" i="47"/>
  <c r="X78" i="47"/>
  <c r="W78" i="47"/>
  <c r="V78" i="47"/>
  <c r="U78" i="47"/>
  <c r="T78" i="47"/>
  <c r="S78" i="47"/>
  <c r="X35" i="47"/>
  <c r="Y28" i="47"/>
  <c r="Y27" i="47"/>
  <c r="Y26" i="47"/>
  <c r="Y25" i="47"/>
  <c r="Y24" i="47"/>
  <c r="Y23" i="47"/>
  <c r="Y22" i="47"/>
  <c r="P2" i="47"/>
  <c r="AA1" i="47"/>
  <c r="Q1" i="47"/>
  <c r="P1" i="47"/>
  <c r="O1" i="47"/>
  <c r="N1" i="47"/>
  <c r="M1" i="47"/>
  <c r="L1" i="47"/>
  <c r="K1" i="47"/>
  <c r="J1" i="47"/>
  <c r="I1" i="47"/>
  <c r="H1" i="47"/>
  <c r="G1" i="47"/>
  <c r="F1" i="47"/>
  <c r="E1" i="47"/>
  <c r="D1" i="47"/>
  <c r="C1" i="47"/>
  <c r="B1" i="47"/>
  <c r="M60" i="54" l="1"/>
  <c r="M61" i="54" s="1"/>
  <c r="L63" i="54" s="1"/>
  <c r="L140" i="53"/>
  <c r="J132" i="53"/>
  <c r="N132" i="53" s="1"/>
  <c r="G79" i="53"/>
  <c r="G71" i="53"/>
  <c r="G82" i="53" s="1"/>
  <c r="B220" i="53"/>
  <c r="I225" i="53" s="1"/>
  <c r="I71" i="53"/>
  <c r="K202" i="53"/>
  <c r="C215" i="53"/>
  <c r="C121" i="53"/>
  <c r="L212" i="53"/>
  <c r="G73" i="53"/>
  <c r="I80" i="53"/>
  <c r="J121" i="53"/>
  <c r="L128" i="53"/>
  <c r="C200" i="53"/>
  <c r="K205" i="53"/>
  <c r="C209" i="53"/>
  <c r="K215" i="53"/>
  <c r="L382" i="53"/>
  <c r="L395" i="53" s="1"/>
  <c r="K121" i="53"/>
  <c r="K132" i="53"/>
  <c r="L215" i="53"/>
  <c r="J126" i="53"/>
  <c r="J136" i="53"/>
  <c r="N136" i="53" s="1"/>
  <c r="I76" i="53"/>
  <c r="L126" i="53"/>
  <c r="J129" i="53"/>
  <c r="N129" i="53" s="1"/>
  <c r="L136" i="53"/>
  <c r="K203" i="53"/>
  <c r="K220" i="53" s="1"/>
  <c r="C206" i="53"/>
  <c r="K213" i="53"/>
  <c r="L392" i="53"/>
  <c r="E431" i="53"/>
  <c r="E429" i="53" s="1"/>
  <c r="C122" i="53"/>
  <c r="K129" i="53"/>
  <c r="C134" i="53"/>
  <c r="L203" i="53"/>
  <c r="L218" i="53" s="1"/>
  <c r="L213" i="53"/>
  <c r="K383" i="53"/>
  <c r="C386" i="53"/>
  <c r="C390" i="53"/>
  <c r="C132" i="53"/>
  <c r="K385" i="53"/>
  <c r="K136" i="53"/>
  <c r="J122" i="53"/>
  <c r="N122" i="53" s="1"/>
  <c r="L129" i="53"/>
  <c r="B142" i="53"/>
  <c r="I147" i="53" s="1"/>
  <c r="K206" i="53"/>
  <c r="E252" i="53"/>
  <c r="E250" i="53" s="1"/>
  <c r="L383" i="53"/>
  <c r="B395" i="53"/>
  <c r="C385" i="53"/>
  <c r="K134" i="53"/>
  <c r="K141" i="53" s="1"/>
  <c r="K386" i="53"/>
  <c r="K390" i="53"/>
  <c r="C212" i="53"/>
  <c r="C128" i="53"/>
  <c r="C205" i="53"/>
  <c r="C126" i="53"/>
  <c r="L205" i="53"/>
  <c r="C392" i="53"/>
  <c r="L132" i="53"/>
  <c r="K200" i="53"/>
  <c r="K218" i="53" s="1"/>
  <c r="C203" i="53"/>
  <c r="K209" i="53"/>
  <c r="K219" i="53" s="1"/>
  <c r="C213" i="53"/>
  <c r="K122" i="53"/>
  <c r="J127" i="53"/>
  <c r="N127" i="53" s="1"/>
  <c r="J137" i="53"/>
  <c r="N137" i="53" s="1"/>
  <c r="C204" i="53"/>
  <c r="C214" i="53"/>
  <c r="B219" i="53"/>
  <c r="C382" i="53"/>
  <c r="C395" i="53" s="1"/>
  <c r="C377" i="53" s="1"/>
  <c r="D378" i="53" s="1"/>
  <c r="B141" i="53"/>
  <c r="L200" i="53"/>
  <c r="L220" i="53" s="1"/>
  <c r="K127" i="53"/>
  <c r="K137" i="53"/>
  <c r="K381" i="53"/>
  <c r="C202" i="53"/>
  <c r="L62" i="52"/>
  <c r="L58" i="52" s="1"/>
  <c r="H62" i="52" s="1"/>
  <c r="I42" i="51"/>
  <c r="I37" i="51"/>
  <c r="M30" i="51"/>
  <c r="M32" i="51" s="1"/>
  <c r="I40" i="51"/>
  <c r="M40" i="51"/>
  <c r="M41" i="51" s="1"/>
  <c r="I27" i="51"/>
  <c r="Q253" i="50"/>
  <c r="O253" i="50"/>
  <c r="P253" i="50" s="1"/>
  <c r="G194" i="50"/>
  <c r="K194" i="50"/>
  <c r="I194" i="50" s="1"/>
  <c r="N145" i="50"/>
  <c r="M145" i="50" s="1"/>
  <c r="P145" i="50" s="1"/>
  <c r="J253" i="50"/>
  <c r="R255" i="50"/>
  <c r="R258" i="50"/>
  <c r="W301" i="50"/>
  <c r="V301" i="50" s="1"/>
  <c r="Z301" i="50" s="1"/>
  <c r="Z298" i="50"/>
  <c r="F38" i="50"/>
  <c r="D38" i="50"/>
  <c r="E151" i="50"/>
  <c r="N299" i="50"/>
  <c r="H46" i="50"/>
  <c r="Q261" i="50"/>
  <c r="O261" i="50"/>
  <c r="P261" i="50" s="1"/>
  <c r="R262" i="50"/>
  <c r="N305" i="50"/>
  <c r="N50" i="50"/>
  <c r="P147" i="50"/>
  <c r="Z296" i="50"/>
  <c r="Y296" i="50"/>
  <c r="AA294" i="50"/>
  <c r="AA291" i="50"/>
  <c r="Q260" i="50"/>
  <c r="N294" i="50"/>
  <c r="H264" i="50"/>
  <c r="G264" i="50" s="1"/>
  <c r="H256" i="50"/>
  <c r="G256" i="50" s="1"/>
  <c r="J256" i="50" s="1"/>
  <c r="M256" i="50" s="1"/>
  <c r="H262" i="50"/>
  <c r="G262" i="50" s="1"/>
  <c r="J262" i="50" s="1"/>
  <c r="H265" i="50"/>
  <c r="G265" i="50" s="1"/>
  <c r="H257" i="50"/>
  <c r="G257" i="50" s="1"/>
  <c r="H254" i="50"/>
  <c r="G254" i="50" s="1"/>
  <c r="J254" i="50" s="1"/>
  <c r="H266" i="50"/>
  <c r="G266" i="50" s="1"/>
  <c r="J266" i="50" s="1"/>
  <c r="M266" i="50" s="1"/>
  <c r="H258" i="50"/>
  <c r="G258" i="50" s="1"/>
  <c r="H259" i="50"/>
  <c r="G259" i="50" s="1"/>
  <c r="L246" i="50"/>
  <c r="L50" i="50"/>
  <c r="P142" i="50"/>
  <c r="R253" i="50"/>
  <c r="E161" i="50"/>
  <c r="N306" i="50"/>
  <c r="M254" i="50"/>
  <c r="H263" i="50"/>
  <c r="G263" i="50" s="1"/>
  <c r="J263" i="50" s="1"/>
  <c r="N307" i="50"/>
  <c r="N48" i="50"/>
  <c r="N46" i="50" s="1"/>
  <c r="H13" i="50" s="1"/>
  <c r="N38" i="50"/>
  <c r="N303" i="50"/>
  <c r="N295" i="50"/>
  <c r="H255" i="50"/>
  <c r="G255" i="50" s="1"/>
  <c r="J255" i="50" s="1"/>
  <c r="M255" i="50" s="1"/>
  <c r="Z300" i="50"/>
  <c r="Y300" i="50"/>
  <c r="N298" i="50"/>
  <c r="M262" i="50"/>
  <c r="P153" i="50"/>
  <c r="R254" i="50"/>
  <c r="M263" i="50"/>
  <c r="R266" i="50"/>
  <c r="Z294" i="50"/>
  <c r="AA302" i="50"/>
  <c r="L305" i="50"/>
  <c r="K305" i="50" s="1"/>
  <c r="L263" i="50"/>
  <c r="Y290" i="50"/>
  <c r="N149" i="50"/>
  <c r="M149" i="50" s="1"/>
  <c r="P149" i="50" s="1"/>
  <c r="M253" i="50"/>
  <c r="F258" i="50"/>
  <c r="E258" i="50" s="1"/>
  <c r="Q258" i="50" s="1"/>
  <c r="F266" i="50"/>
  <c r="E266" i="50" s="1"/>
  <c r="Q266" i="50" s="1"/>
  <c r="Y295" i="50"/>
  <c r="Y299" i="50"/>
  <c r="Y303" i="50"/>
  <c r="N142" i="50"/>
  <c r="M142" i="50" s="1"/>
  <c r="E145" i="50"/>
  <c r="Y292" i="50"/>
  <c r="L297" i="50"/>
  <c r="K297" i="50" s="1"/>
  <c r="N297" i="50" s="1"/>
  <c r="L301" i="50"/>
  <c r="K301" i="50" s="1"/>
  <c r="N301" i="50" s="1"/>
  <c r="N151" i="50"/>
  <c r="M151" i="50" s="1"/>
  <c r="P151" i="50" s="1"/>
  <c r="F48" i="50"/>
  <c r="N152" i="50"/>
  <c r="M152" i="50" s="1"/>
  <c r="P152" i="50" s="1"/>
  <c r="F257" i="50"/>
  <c r="E257" i="50" s="1"/>
  <c r="Q257" i="50" s="1"/>
  <c r="F265" i="50"/>
  <c r="E265" i="50" s="1"/>
  <c r="Q265" i="50" s="1"/>
  <c r="W294" i="50"/>
  <c r="V294" i="50" s="1"/>
  <c r="W298" i="50"/>
  <c r="V298" i="50" s="1"/>
  <c r="AA298" i="50" s="1"/>
  <c r="W302" i="50"/>
  <c r="V302" i="50" s="1"/>
  <c r="Z302" i="50" s="1"/>
  <c r="N147" i="50"/>
  <c r="M147" i="50" s="1"/>
  <c r="L295" i="50"/>
  <c r="K295" i="50" s="1"/>
  <c r="L303" i="50"/>
  <c r="K303" i="50" s="1"/>
  <c r="H48" i="50"/>
  <c r="J48" i="50"/>
  <c r="N140" i="50"/>
  <c r="M140" i="50" s="1"/>
  <c r="P140" i="50" s="1"/>
  <c r="E143" i="50"/>
  <c r="F256" i="50"/>
  <c r="E256" i="50" s="1"/>
  <c r="Q256" i="50" s="1"/>
  <c r="O260" i="50"/>
  <c r="P260" i="50" s="1"/>
  <c r="F264" i="50"/>
  <c r="E264" i="50" s="1"/>
  <c r="Q264" i="50" s="1"/>
  <c r="Q272" i="50"/>
  <c r="Y294" i="50"/>
  <c r="Y298" i="50"/>
  <c r="Y302" i="50"/>
  <c r="L307" i="50"/>
  <c r="K307" i="50" s="1"/>
  <c r="J50" i="50"/>
  <c r="F260" i="50"/>
  <c r="E260" i="50" s="1"/>
  <c r="R260" i="50" s="1"/>
  <c r="L254" i="50"/>
  <c r="L294" i="50"/>
  <c r="K294" i="50" s="1"/>
  <c r="L298" i="50"/>
  <c r="K298" i="50" s="1"/>
  <c r="L302" i="50"/>
  <c r="K302" i="50" s="1"/>
  <c r="N302" i="50" s="1"/>
  <c r="N144" i="50"/>
  <c r="M144" i="50" s="1"/>
  <c r="P144" i="50" s="1"/>
  <c r="F259" i="50"/>
  <c r="E259" i="50" s="1"/>
  <c r="N150" i="50"/>
  <c r="M150" i="50" s="1"/>
  <c r="P150" i="50" s="1"/>
  <c r="L266" i="50"/>
  <c r="G291" i="50"/>
  <c r="G287" i="50" s="1"/>
  <c r="F291" i="50" s="1"/>
  <c r="L296" i="50"/>
  <c r="K296" i="50" s="1"/>
  <c r="N296" i="50" s="1"/>
  <c r="L300" i="50"/>
  <c r="K300" i="50" s="1"/>
  <c r="N300" i="50" s="1"/>
  <c r="L304" i="50"/>
  <c r="K304" i="50" s="1"/>
  <c r="N304" i="50" s="1"/>
  <c r="N133" i="50"/>
  <c r="M133" i="50" s="1"/>
  <c r="P133" i="50" s="1"/>
  <c r="F255" i="50"/>
  <c r="E255" i="50" s="1"/>
  <c r="Q255" i="50" s="1"/>
  <c r="W293" i="50"/>
  <c r="V293" i="50" s="1"/>
  <c r="Z293" i="50" s="1"/>
  <c r="W297" i="50"/>
  <c r="V297" i="50" s="1"/>
  <c r="Z297" i="50" s="1"/>
  <c r="M78" i="49"/>
  <c r="L78" i="49"/>
  <c r="L32" i="49"/>
  <c r="M33" i="49" s="1"/>
  <c r="L29" i="49" s="1"/>
  <c r="L27" i="48"/>
  <c r="L38" i="48"/>
  <c r="L39" i="48" s="1"/>
  <c r="K27" i="48" s="1"/>
  <c r="L62" i="54" l="1"/>
  <c r="J210" i="53"/>
  <c r="N210" i="53" s="1"/>
  <c r="J201" i="53"/>
  <c r="N201" i="53" s="1"/>
  <c r="J207" i="53"/>
  <c r="N207" i="53" s="1"/>
  <c r="J199" i="53"/>
  <c r="B195" i="53"/>
  <c r="J212" i="53"/>
  <c r="N212" i="53" s="1"/>
  <c r="K142" i="53"/>
  <c r="K140" i="53"/>
  <c r="C219" i="53"/>
  <c r="J205" i="53"/>
  <c r="N205" i="53" s="1"/>
  <c r="C218" i="53"/>
  <c r="C220" i="53"/>
  <c r="C195" i="53" s="1"/>
  <c r="D196" i="53" s="1"/>
  <c r="K395" i="53"/>
  <c r="J401" i="53"/>
  <c r="H415" i="53"/>
  <c r="K415" i="53" s="1"/>
  <c r="H421" i="53"/>
  <c r="K421" i="53" s="1"/>
  <c r="T367" i="53"/>
  <c r="L141" i="53"/>
  <c r="J203" i="53"/>
  <c r="N203" i="53" s="1"/>
  <c r="J214" i="53"/>
  <c r="N214" i="53" s="1"/>
  <c r="N121" i="53"/>
  <c r="J140" i="53"/>
  <c r="J204" i="53"/>
  <c r="N204" i="53" s="1"/>
  <c r="J206" i="53"/>
  <c r="N206" i="53" s="1"/>
  <c r="J215" i="53"/>
  <c r="N215" i="53" s="1"/>
  <c r="J141" i="53"/>
  <c r="N126" i="53"/>
  <c r="C142" i="53"/>
  <c r="C118" i="53" s="1"/>
  <c r="D119" i="53" s="1"/>
  <c r="C140" i="53"/>
  <c r="J213" i="53"/>
  <c r="N213" i="53" s="1"/>
  <c r="C141" i="53"/>
  <c r="J131" i="53"/>
  <c r="N131" i="53" s="1"/>
  <c r="J135" i="53"/>
  <c r="N135" i="53" s="1"/>
  <c r="J123" i="53"/>
  <c r="N123" i="53" s="1"/>
  <c r="B118" i="53"/>
  <c r="J209" i="53"/>
  <c r="J202" i="53"/>
  <c r="N202" i="53" s="1"/>
  <c r="J134" i="53"/>
  <c r="N134" i="53" s="1"/>
  <c r="J200" i="53"/>
  <c r="N200" i="53" s="1"/>
  <c r="J128" i="53"/>
  <c r="N128" i="53" s="1"/>
  <c r="I82" i="53"/>
  <c r="L142" i="53"/>
  <c r="I41" i="51"/>
  <c r="I34" i="51"/>
  <c r="I30" i="51" s="1"/>
  <c r="I32" i="51" s="1"/>
  <c r="R264" i="50"/>
  <c r="J265" i="50"/>
  <c r="M265" i="50" s="1"/>
  <c r="L265" i="50"/>
  <c r="J264" i="50"/>
  <c r="M264" i="50" s="1"/>
  <c r="L259" i="50"/>
  <c r="J259" i="50"/>
  <c r="M259" i="50" s="1"/>
  <c r="AA293" i="50"/>
  <c r="L255" i="50"/>
  <c r="N8" i="50"/>
  <c r="K13" i="50" s="1"/>
  <c r="N32" i="50"/>
  <c r="O32" i="50" s="1"/>
  <c r="J258" i="50"/>
  <c r="M258" i="50" s="1"/>
  <c r="L258" i="50"/>
  <c r="H261" i="50"/>
  <c r="G261" i="50" s="1"/>
  <c r="R265" i="50"/>
  <c r="L262" i="50"/>
  <c r="H260" i="50"/>
  <c r="G260" i="50" s="1"/>
  <c r="L256" i="50"/>
  <c r="AA301" i="50"/>
  <c r="R259" i="50"/>
  <c r="Q259" i="50"/>
  <c r="R257" i="50"/>
  <c r="L264" i="50"/>
  <c r="R256" i="50"/>
  <c r="J257" i="50"/>
  <c r="M257" i="50" s="1"/>
  <c r="L257" i="50"/>
  <c r="AA297" i="50"/>
  <c r="M29" i="49"/>
  <c r="J384" i="53" l="1"/>
  <c r="N384" i="53" s="1"/>
  <c r="J391" i="53"/>
  <c r="N391" i="53" s="1"/>
  <c r="B377" i="53"/>
  <c r="J388" i="53"/>
  <c r="N388" i="53" s="1"/>
  <c r="J387" i="53"/>
  <c r="N387" i="53" s="1"/>
  <c r="J381" i="53"/>
  <c r="J382" i="53"/>
  <c r="N382" i="53" s="1"/>
  <c r="J392" i="53"/>
  <c r="N392" i="53" s="1"/>
  <c r="J386" i="53"/>
  <c r="N386" i="53" s="1"/>
  <c r="J390" i="53"/>
  <c r="N390" i="53" s="1"/>
  <c r="J383" i="53"/>
  <c r="N383" i="53" s="1"/>
  <c r="J385" i="53"/>
  <c r="N385" i="53" s="1"/>
  <c r="I83" i="53"/>
  <c r="J83" i="53" s="1"/>
  <c r="J143" i="53"/>
  <c r="K143" i="53" s="1"/>
  <c r="L143" i="53" s="1"/>
  <c r="J219" i="53"/>
  <c r="N209" i="53"/>
  <c r="J142" i="53"/>
  <c r="J220" i="53"/>
  <c r="J218" i="53"/>
  <c r="N199" i="53"/>
  <c r="I36" i="51"/>
  <c r="F50" i="50"/>
  <c r="N13" i="50" s="1"/>
  <c r="B50" i="50"/>
  <c r="D50" i="50" s="1"/>
  <c r="Q13" i="50" s="1"/>
  <c r="J260" i="50"/>
  <c r="M260" i="50" s="1"/>
  <c r="L260" i="50"/>
  <c r="J261" i="50"/>
  <c r="M261" i="50" s="1"/>
  <c r="L261" i="50"/>
  <c r="J84" i="53" l="1"/>
  <c r="I84" i="53"/>
  <c r="J395" i="53"/>
  <c r="N381" i="53"/>
  <c r="J396" i="53" s="1"/>
  <c r="K396" i="53" s="1"/>
  <c r="L396" i="53" s="1"/>
  <c r="J221" i="53"/>
  <c r="K221" i="53" s="1"/>
  <c r="L221" i="53" s="1"/>
  <c r="M224" i="11" l="1"/>
  <c r="K224" i="11"/>
  <c r="I207" i="11" s="1"/>
  <c r="G219" i="11" s="1"/>
  <c r="H219" i="11" s="1"/>
  <c r="I224" i="11"/>
  <c r="O224" i="11" s="1"/>
  <c r="C224" i="11"/>
  <c r="M221" i="11"/>
  <c r="G224" i="11" s="1"/>
  <c r="K212" i="11"/>
  <c r="I212" i="11"/>
  <c r="O209" i="11"/>
  <c r="O207" i="11" s="1"/>
  <c r="M212" i="11" s="1"/>
  <c r="H209" i="11"/>
  <c r="G209" i="11"/>
  <c r="K180" i="11"/>
  <c r="I180" i="11"/>
  <c r="E180" i="11"/>
  <c r="B180" i="11"/>
  <c r="N173" i="11"/>
  <c r="M173" i="11" s="1"/>
  <c r="N161" i="11"/>
  <c r="M161" i="11" s="1"/>
  <c r="N159" i="11"/>
  <c r="M159" i="11" s="1"/>
  <c r="N157" i="11"/>
  <c r="M157" i="11"/>
  <c r="N155" i="11"/>
  <c r="M155" i="11" s="1"/>
  <c r="N153" i="11"/>
  <c r="M153" i="11" s="1"/>
  <c r="N151" i="11"/>
  <c r="M151" i="11"/>
  <c r="N149" i="11"/>
  <c r="M149" i="11" s="1"/>
  <c r="N147" i="11"/>
  <c r="M147" i="11" s="1"/>
  <c r="N145" i="11"/>
  <c r="M145" i="11" s="1"/>
  <c r="N143" i="11"/>
  <c r="M143" i="11" s="1"/>
  <c r="N141" i="11"/>
  <c r="M141" i="11"/>
  <c r="B136" i="11"/>
  <c r="A130" i="11"/>
  <c r="D111" i="11"/>
  <c r="L106" i="11"/>
  <c r="N106" i="11" s="1"/>
  <c r="J106" i="11"/>
  <c r="F106" i="11" s="1"/>
  <c r="H106" i="11"/>
  <c r="D106" i="11"/>
  <c r="B106" i="11"/>
  <c r="L105" i="11"/>
  <c r="N105" i="11" s="1"/>
  <c r="J105" i="11"/>
  <c r="F105" i="11" s="1"/>
  <c r="H105" i="11"/>
  <c r="D105" i="11"/>
  <c r="B105" i="11"/>
  <c r="P96" i="11"/>
  <c r="K139" i="24"/>
  <c r="G139" i="24"/>
  <c r="K135" i="24"/>
  <c r="L135" i="24" s="1"/>
  <c r="K134" i="24"/>
  <c r="G134" i="24"/>
  <c r="K133" i="24"/>
  <c r="G133" i="24"/>
  <c r="K132" i="24"/>
  <c r="G132" i="24"/>
  <c r="K131" i="24"/>
  <c r="J131" i="24"/>
  <c r="I131" i="24" s="1"/>
  <c r="N131" i="24" s="1"/>
  <c r="G131" i="24"/>
  <c r="L131" i="24" s="1"/>
  <c r="K130" i="24"/>
  <c r="G130" i="24"/>
  <c r="L130" i="24" s="1"/>
  <c r="K129" i="24"/>
  <c r="G129" i="24"/>
  <c r="K128" i="24"/>
  <c r="G128" i="24"/>
  <c r="K127" i="24"/>
  <c r="G127" i="24"/>
  <c r="K126" i="24"/>
  <c r="G126" i="24"/>
  <c r="K121" i="24"/>
  <c r="J128" i="24" s="1"/>
  <c r="I128" i="24" s="1"/>
  <c r="N128" i="24" s="1"/>
  <c r="I96" i="24"/>
  <c r="F96" i="24"/>
  <c r="I92" i="24"/>
  <c r="J92" i="24" s="1"/>
  <c r="I91" i="24"/>
  <c r="F91" i="24"/>
  <c r="I90" i="24"/>
  <c r="F90" i="24"/>
  <c r="I89" i="24"/>
  <c r="F89" i="24"/>
  <c r="I88" i="24"/>
  <c r="F88" i="24"/>
  <c r="I87" i="24"/>
  <c r="F87" i="24"/>
  <c r="I86" i="24"/>
  <c r="F86" i="24"/>
  <c r="I85" i="24"/>
  <c r="F85" i="24"/>
  <c r="I84" i="24"/>
  <c r="F84" i="24"/>
  <c r="I83" i="24"/>
  <c r="F83" i="24"/>
  <c r="I79" i="24"/>
  <c r="P105" i="11" l="1"/>
  <c r="J107" i="11" s="1"/>
  <c r="O212" i="11"/>
  <c r="E224" i="11"/>
  <c r="J87" i="24"/>
  <c r="J83" i="24"/>
  <c r="J91" i="24"/>
  <c r="L121" i="24"/>
  <c r="H88" i="24"/>
  <c r="G88" i="24" s="1"/>
  <c r="M131" i="24"/>
  <c r="J86" i="24"/>
  <c r="J90" i="24"/>
  <c r="J139" i="24"/>
  <c r="I139" i="24" s="1"/>
  <c r="N139" i="24" s="1"/>
  <c r="L127" i="24"/>
  <c r="J132" i="24"/>
  <c r="I132" i="24" s="1"/>
  <c r="N132" i="24" s="1"/>
  <c r="L134" i="24"/>
  <c r="L132" i="24"/>
  <c r="J85" i="24"/>
  <c r="J89" i="24"/>
  <c r="J96" i="24"/>
  <c r="L126" i="24"/>
  <c r="J127" i="24"/>
  <c r="I127" i="24" s="1"/>
  <c r="N127" i="24" s="1"/>
  <c r="L128" i="24"/>
  <c r="M128" i="24" s="1"/>
  <c r="J135" i="24"/>
  <c r="I135" i="24" s="1"/>
  <c r="N135" i="24" s="1"/>
  <c r="P106" i="11"/>
  <c r="P107" i="11" s="1"/>
  <c r="P79" i="11" s="1"/>
  <c r="P159" i="11"/>
  <c r="P151" i="11"/>
  <c r="P143" i="11"/>
  <c r="P161" i="11"/>
  <c r="P147" i="11"/>
  <c r="P157" i="11"/>
  <c r="P149" i="11"/>
  <c r="P141" i="11"/>
  <c r="P153" i="11"/>
  <c r="P145" i="11"/>
  <c r="P155" i="11"/>
  <c r="C212" i="11"/>
  <c r="E212" i="11" s="1"/>
  <c r="G212" i="11"/>
  <c r="I209" i="11"/>
  <c r="L89" i="24"/>
  <c r="N129" i="24"/>
  <c r="L88" i="24"/>
  <c r="K92" i="24"/>
  <c r="H91" i="24"/>
  <c r="G91" i="24" s="1"/>
  <c r="L91" i="24" s="1"/>
  <c r="H86" i="24"/>
  <c r="G86" i="24" s="1"/>
  <c r="L86" i="24" s="1"/>
  <c r="J88" i="24"/>
  <c r="K88" i="24" s="1"/>
  <c r="H96" i="24"/>
  <c r="G96" i="24" s="1"/>
  <c r="L96" i="24" s="1"/>
  <c r="L139" i="24"/>
  <c r="H85" i="24"/>
  <c r="G85" i="24" s="1"/>
  <c r="H89" i="24"/>
  <c r="G89" i="24" s="1"/>
  <c r="H92" i="24"/>
  <c r="G92" i="24" s="1"/>
  <c r="L92" i="24" s="1"/>
  <c r="J126" i="24"/>
  <c r="I126" i="24" s="1"/>
  <c r="N126" i="24" s="1"/>
  <c r="J130" i="24"/>
  <c r="I130" i="24" s="1"/>
  <c r="N130" i="24" s="1"/>
  <c r="J134" i="24"/>
  <c r="I134" i="24" s="1"/>
  <c r="H83" i="24"/>
  <c r="G83" i="24" s="1"/>
  <c r="L83" i="24" s="1"/>
  <c r="H87" i="24"/>
  <c r="G87" i="24" s="1"/>
  <c r="L87" i="24" s="1"/>
  <c r="J79" i="24"/>
  <c r="J84" i="24"/>
  <c r="H90" i="24"/>
  <c r="G90" i="24" s="1"/>
  <c r="L90" i="24" s="1"/>
  <c r="L129" i="24"/>
  <c r="M129" i="24" s="1"/>
  <c r="L133" i="24"/>
  <c r="H84" i="24"/>
  <c r="G84" i="24" s="1"/>
  <c r="L84" i="24" s="1"/>
  <c r="J129" i="24"/>
  <c r="I129" i="24" s="1"/>
  <c r="J133" i="24"/>
  <c r="I133" i="24" s="1"/>
  <c r="N133" i="24" s="1"/>
  <c r="M139" i="24" l="1"/>
  <c r="M134" i="24"/>
  <c r="N79" i="11"/>
  <c r="K89" i="24"/>
  <c r="M132" i="24"/>
  <c r="K85" i="24"/>
  <c r="M135" i="24"/>
  <c r="N134" i="24"/>
  <c r="M127" i="24"/>
  <c r="K87" i="24"/>
  <c r="M126" i="24"/>
  <c r="L85" i="24"/>
  <c r="K96" i="24"/>
  <c r="K84" i="24"/>
  <c r="M130" i="24"/>
  <c r="K90" i="24"/>
  <c r="K91" i="24"/>
  <c r="K83" i="24"/>
  <c r="M133" i="24"/>
  <c r="K86" i="24"/>
  <c r="X66" i="34" l="1"/>
  <c r="W66" i="34"/>
  <c r="V66" i="34"/>
  <c r="T66" i="34"/>
  <c r="S66" i="34"/>
  <c r="R66" i="34"/>
  <c r="N66" i="34"/>
  <c r="O66" i="34" s="1"/>
  <c r="P66" i="34" s="1"/>
  <c r="H23" i="34"/>
  <c r="H24" i="34" s="1"/>
  <c r="H25" i="34" s="1"/>
  <c r="O54" i="35" l="1"/>
  <c r="O57" i="35" s="1"/>
  <c r="M54" i="35"/>
  <c r="M57" i="35" s="1"/>
  <c r="K54" i="35"/>
  <c r="K57" i="35" s="1"/>
  <c r="I54" i="35"/>
  <c r="E54" i="35"/>
  <c r="C54" i="35"/>
  <c r="Q48" i="35"/>
  <c r="R22" i="35" s="1"/>
  <c r="O46" i="35"/>
  <c r="I46" i="35" s="1"/>
  <c r="M46" i="35"/>
  <c r="G46" i="35" s="1"/>
  <c r="K46" i="35"/>
  <c r="E46" i="35"/>
  <c r="C46" i="35"/>
  <c r="Q22" i="35"/>
  <c r="C44" i="35"/>
  <c r="H38" i="35" s="1"/>
  <c r="S42" i="35"/>
  <c r="S44" i="35" s="1"/>
  <c r="Q21" i="35"/>
  <c r="O20" i="35"/>
  <c r="M20" i="35"/>
  <c r="M21" i="35" s="1"/>
  <c r="K20" i="35"/>
  <c r="I21" i="35" s="1"/>
  <c r="I20" i="35"/>
  <c r="I13" i="35" s="1"/>
  <c r="G20" i="35"/>
  <c r="E20" i="35"/>
  <c r="E21" i="35" s="1"/>
  <c r="G18" i="35"/>
  <c r="G54" i="35" s="1"/>
  <c r="S10" i="35"/>
  <c r="Q8" i="35"/>
  <c r="P12" i="34"/>
  <c r="K12" i="34"/>
  <c r="J12" i="34"/>
  <c r="P11" i="34"/>
  <c r="P10" i="34"/>
  <c r="J10" i="34"/>
  <c r="K9" i="34"/>
  <c r="J9" i="34"/>
  <c r="I9" i="34"/>
  <c r="O8" i="34"/>
  <c r="O9" i="34" s="1"/>
  <c r="B11" i="34"/>
  <c r="E8" i="34"/>
  <c r="J48" i="33"/>
  <c r="K37" i="33"/>
  <c r="K33" i="33"/>
  <c r="K15" i="33"/>
  <c r="K11" i="33"/>
  <c r="I11" i="33" l="1"/>
  <c r="I33" i="33"/>
  <c r="K10" i="34"/>
  <c r="S46" i="35"/>
  <c r="Q46" i="35"/>
  <c r="Q10" i="35"/>
  <c r="G21" i="35"/>
  <c r="E57" i="35"/>
  <c r="G57" i="35"/>
  <c r="C57" i="35"/>
  <c r="I57" i="35"/>
  <c r="P9" i="34"/>
  <c r="I12" i="34"/>
  <c r="I10" i="34" s="1"/>
  <c r="P8" i="34"/>
  <c r="P38" i="24"/>
  <c r="R25" i="24" s="1"/>
  <c r="P22" i="24"/>
  <c r="M22" i="24"/>
  <c r="J22" i="24"/>
  <c r="G22" i="24"/>
  <c r="D22" i="24"/>
  <c r="M18" i="24"/>
  <c r="W37" i="24"/>
  <c r="X37" i="24" s="1"/>
  <c r="W20" i="24"/>
  <c r="M20" i="24"/>
  <c r="W18" i="24"/>
  <c r="W17" i="24"/>
  <c r="M17" i="24"/>
  <c r="W16" i="24"/>
  <c r="M16" i="24"/>
  <c r="W15" i="24"/>
  <c r="M15" i="24"/>
  <c r="W14" i="24"/>
  <c r="M14" i="24"/>
  <c r="W13" i="24"/>
  <c r="M13" i="24"/>
  <c r="W12" i="24"/>
  <c r="M12" i="24"/>
  <c r="W11" i="24"/>
  <c r="M11" i="24"/>
  <c r="W10" i="24"/>
  <c r="M10" i="24"/>
  <c r="W9" i="24"/>
  <c r="M9" i="24"/>
  <c r="Q57" i="35" l="1"/>
  <c r="S58" i="35" s="1"/>
  <c r="S57" i="35"/>
  <c r="Y18" i="24"/>
  <c r="V10" i="24"/>
  <c r="P10" i="24" s="1"/>
  <c r="X10" i="24" s="1"/>
  <c r="V12" i="24"/>
  <c r="P12" i="24" s="1"/>
  <c r="X12" i="24" s="1"/>
  <c r="V14" i="24"/>
  <c r="P14" i="24" s="1"/>
  <c r="X14" i="24" s="1"/>
  <c r="V16" i="24"/>
  <c r="P16" i="24" s="1"/>
  <c r="X16" i="24" s="1"/>
  <c r="Y17" i="24"/>
  <c r="Y9" i="24"/>
  <c r="V11" i="24"/>
  <c r="P11" i="24" s="1"/>
  <c r="X11" i="24" s="1"/>
  <c r="Y13" i="24"/>
  <c r="Y15" i="24"/>
  <c r="V20" i="24"/>
  <c r="P20" i="24" s="1"/>
  <c r="X20" i="24" s="1"/>
  <c r="V15" i="24"/>
  <c r="P15" i="24" s="1"/>
  <c r="X15" i="24" s="1"/>
  <c r="Y11" i="24"/>
  <c r="V18" i="24"/>
  <c r="P18" i="24" s="1"/>
  <c r="V9" i="24"/>
  <c r="P9" i="24" s="1"/>
  <c r="Y12" i="24"/>
  <c r="V13" i="24"/>
  <c r="P13" i="24" s="1"/>
  <c r="Y16" i="24"/>
  <c r="V17" i="24"/>
  <c r="P17" i="24" s="1"/>
  <c r="Y20" i="24"/>
  <c r="Y37" i="24"/>
  <c r="Z37" i="24" s="1"/>
  <c r="Y10" i="24"/>
  <c r="Y14" i="24"/>
  <c r="M44" i="11"/>
  <c r="B5" i="11"/>
  <c r="N42" i="11"/>
  <c r="L42" i="11"/>
  <c r="H42" i="11"/>
  <c r="F42" i="11"/>
  <c r="Q39" i="11"/>
  <c r="Q25" i="11" s="1"/>
  <c r="P39" i="11"/>
  <c r="P25" i="11" s="1"/>
  <c r="T37" i="11"/>
  <c r="S37" i="11" s="1"/>
  <c r="T21" i="11"/>
  <c r="S21" i="11" s="1"/>
  <c r="A6" i="11"/>
  <c r="Z18" i="24" l="1"/>
  <c r="Z17" i="24"/>
  <c r="Z14" i="24"/>
  <c r="Z12" i="24"/>
  <c r="Z10" i="24"/>
  <c r="Z16" i="24"/>
  <c r="Z9" i="24"/>
  <c r="Z11" i="24"/>
  <c r="Z20" i="24"/>
  <c r="Z15" i="24"/>
  <c r="Z13" i="24"/>
  <c r="X17" i="24"/>
  <c r="X9" i="24"/>
  <c r="X18" i="24"/>
  <c r="X13" i="24"/>
  <c r="P21" i="11"/>
  <c r="S47" i="35" l="1"/>
  <c r="Q54" i="35" s="1"/>
  <c r="Q18" i="35" s="1"/>
  <c r="Q12" i="35" s="1"/>
  <c r="S54" i="35" l="1"/>
  <c r="M9" i="35" s="1"/>
</calcChain>
</file>

<file path=xl/sharedStrings.xml><?xml version="1.0" encoding="utf-8"?>
<sst xmlns="http://schemas.openxmlformats.org/spreadsheetml/2006/main" count="3141" uniqueCount="1408">
  <si>
    <t>ICI</t>
  </si>
  <si>
    <t>❶</t>
  </si>
  <si>
    <t>❷</t>
  </si>
  <si>
    <t>❸</t>
  </si>
  <si>
    <t>❹</t>
  </si>
  <si>
    <t>❺</t>
  </si>
  <si>
    <t>❻</t>
  </si>
  <si>
    <t>❼</t>
  </si>
  <si>
    <t>❽</t>
  </si>
  <si>
    <t>Adaptation : Joël Leboucher..UPRT "Union des Personnels de la Restauration Territoriale"  membre du réseau RESTAU'CO</t>
  </si>
  <si>
    <t>A</t>
  </si>
  <si>
    <t>B</t>
  </si>
  <si>
    <t>C</t>
  </si>
  <si>
    <t>u</t>
  </si>
  <si>
    <t>beurre</t>
  </si>
  <si>
    <t>q</t>
  </si>
  <si>
    <t xml:space="preserve">VALEURS DE RÉFÉRENCE </t>
  </si>
  <si>
    <t>QUE VOULEZ VOUS FAIRE</t>
  </si>
  <si>
    <t>http://www.mylittlerecettes.com/cap-patissier-les-oeufs-en-patisserie/</t>
  </si>
  <si>
    <t>1 oeuf hors coquille</t>
  </si>
  <si>
    <t>un oeuf moyen pèse environ</t>
  </si>
  <si>
    <t>1 blanc d'oeuf =</t>
  </si>
  <si>
    <t>1 jaune d'oeuf =</t>
  </si>
  <si>
    <t>la coquille +-</t>
  </si>
  <si>
    <t>Oeufs entiers</t>
  </si>
  <si>
    <t>Jaunes</t>
  </si>
  <si>
    <t>Blancs</t>
  </si>
  <si>
    <t>Litres</t>
  </si>
  <si>
    <t>Nombre d'œufs</t>
  </si>
  <si>
    <t>Œufs équivalences en litres et en poids</t>
  </si>
  <si>
    <t>❾</t>
  </si>
  <si>
    <t>❿</t>
  </si>
  <si>
    <t>Kg</t>
  </si>
  <si>
    <t>Saisissez ce que vous voulez obtenir cellules fond jaune - encre rouge</t>
  </si>
  <si>
    <t>Si vous n'êtes pas d'accord avec le poids des œufs modifiez les cellules fond jaune encre bleue</t>
  </si>
  <si>
    <t>dl</t>
  </si>
  <si>
    <t>cl</t>
  </si>
  <si>
    <t>ml/g</t>
  </si>
  <si>
    <t>l/kg</t>
  </si>
  <si>
    <t>cl/</t>
  </si>
  <si>
    <t>Equivalences Volume / Poids - base densité de l'eau</t>
  </si>
  <si>
    <t>Saisissez votre volume ou poids dans les cellules fond jaune encre rouge</t>
  </si>
  <si>
    <t>sel</t>
  </si>
  <si>
    <t>de</t>
  </si>
  <si>
    <t>sucre semoule</t>
  </si>
  <si>
    <t>⓫</t>
  </si>
  <si>
    <t>⓬</t>
  </si>
  <si>
    <t>D</t>
  </si>
  <si>
    <t>t</t>
  </si>
  <si>
    <t>Largeur de colonne</t>
  </si>
  <si>
    <t>POIDS DE PATE NECESSAIRE POUR FONCER DES CADRES OU DES BACS GASTRO</t>
  </si>
  <si>
    <t xml:space="preserve">Poids et dimensions de pâte en fonction de ce que vous avez saisi </t>
  </si>
  <si>
    <t>Largeur</t>
  </si>
  <si>
    <t>Epaisseur</t>
  </si>
  <si>
    <t>Longueur</t>
  </si>
  <si>
    <t>Poids de pâte prévu</t>
  </si>
  <si>
    <t>Nb de cadres/bacs</t>
  </si>
  <si>
    <t>Largeur en cm</t>
  </si>
  <si>
    <t>Longueur en cm</t>
  </si>
  <si>
    <t>Hauteur en cm</t>
  </si>
  <si>
    <t>Epaisseur de l'abaisse en millimètre</t>
  </si>
  <si>
    <t>hauteur de crête en millimètre</t>
  </si>
  <si>
    <t>largeur de "rognures" en millimètre</t>
  </si>
  <si>
    <t xml:space="preserve">Poids de pâte prévu </t>
  </si>
  <si>
    <t>Si vous n'êtes pas d'accord avec le poids de référence  - Saisissez votre poids de pâte pour les valeurs de référence</t>
  </si>
  <si>
    <t>VALEURS DE RÉFÉRENCE NE RIEN SAISIR ICI</t>
  </si>
  <si>
    <t>Poids de référence</t>
  </si>
  <si>
    <t>sur cette ligne : Alertes pour information</t>
  </si>
  <si>
    <t>La ligne  valeurs de référence reste fixée une bonne fois pour toute comme repère. Qu'il y ait des différences avec ce que vous avez besoin est tout à fait normal</t>
  </si>
  <si>
    <t>Référence bac GN 1/1 perforés - largeur 325mm (32cm) - longueur 530 mm (53cm) - H25mm (2.5cm) tarte au citron pour 25 "La cuisine de Collectivité" page294 -Michel Grossmann et Alain Le franc - Edt.BPI  2006 - Poids de pâte sablée pour 1 bac gastro</t>
  </si>
  <si>
    <t>A vous de saisir vos données</t>
  </si>
  <si>
    <t>Ligne</t>
  </si>
  <si>
    <t>vous avez différents tableaux pour vos documents</t>
  </si>
  <si>
    <t>Tableau indiquant les poids nets et épaisseurs de pâte correspondant aux différentes tailles de cercles utilisés</t>
  </si>
  <si>
    <t>NE PAS UTILISER CE TABLEAU QUI EST LIÉ AVEC LE PRÉCÉDENT</t>
  </si>
  <si>
    <t>POIDS DE PATE NECESSAIRE POUR FONCER DES CADRES OU DES BACS GATRO  - A VOUS DE SAISIR VOS RÉFÉRENCES</t>
  </si>
  <si>
    <t>Si vous n'êtes pas d'accord avec le poids prévu pour 1 bac gastro - Saisissez votre poids de pâte</t>
  </si>
  <si>
    <t>NE PAS CONFONDRE CADRES ET CERCLES</t>
  </si>
  <si>
    <t>Saisissez vos proportions cellules jaunes encre rouge</t>
  </si>
  <si>
    <t>Valeurs de référence fond gris encre bleue</t>
  </si>
  <si>
    <t>Combien de cadres voulez vous faire - passe au bleu si supérieur à 1 cadre pour attirer votre attention</t>
  </si>
  <si>
    <t>Volume de pâte de Référence</t>
  </si>
  <si>
    <t>Avec votre poids de pâte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</si>
  <si>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</si>
  <si>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</si>
  <si>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</si>
  <si>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</si>
  <si>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</si>
  <si>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</si>
  <si>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</si>
  <si>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</si>
  <si>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</si>
  <si>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</si>
  <si>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à vous de saisir vos référence ligne </t>
  </si>
  <si>
    <t>Volume de pâte avec vos données</t>
  </si>
  <si>
    <t>Pour exemple : Référence bac GN 1/1 perforés - largeur 325mm (32cm) - longueur 530 mm (53cm) - H25mm (2.5cm) tarte au citron pour 25 "La cuisine de Collectivité" page294 -Michel Grossmann et Alain Le franc - Edt.BPI  2006 - Poids de pâte sablée pour 1 bac gastro</t>
  </si>
  <si>
    <t>Pour intégrer ce tableau sous des documents Modèle B3-B -2015 réduisez la largeur des colonnes à 9</t>
  </si>
  <si>
    <t>A VOTRE DISPOSITION  DIFFÉRENTS TABLEAUX  CI-DESSOUS A COLLER DANS VOS DOCUMENTS</t>
  </si>
  <si>
    <t>Certains tableaux ont à peu près les mêmes fonctions pour vous laisser le libre choix  en fonction de votre utilisation</t>
  </si>
  <si>
    <t>POIDS DE PATE NECESSAIRE POUR FONCER DES CADRES OU DES BACS GATRO (ici en référence : bacs gastro 1/1 pour Exemple)</t>
  </si>
  <si>
    <t>Si vous n'êtes pas d'accord avec le poids prévu pour 4 bacs gastro - Saisissez votre poids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</si>
  <si>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</si>
  <si>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</si>
  <si>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</si>
  <si>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farine</t>
  </si>
  <si>
    <t>œufs liquides 0.5L</t>
  </si>
  <si>
    <t>levure chimique</t>
  </si>
  <si>
    <t xml:space="preserve">sucre semoule </t>
  </si>
  <si>
    <t>sel fin</t>
  </si>
  <si>
    <t>Le poids de l’oeuf</t>
  </si>
  <si>
    <r>
      <t>En pâtisserie les ingrédients se mesure à l’unité ou au poids pour les recettes professionnnelles. Les oeufs font environ </t>
    </r>
    <r>
      <rPr>
        <sz val="9"/>
        <color rgb="FF333333"/>
        <rFont val="Calibri"/>
        <family val="2"/>
        <scheme val="minor"/>
      </rPr>
      <t>55g</t>
    </r>
  </si>
  <si>
    <r>
      <t>1 jaune d’oeuf pèse envrion : </t>
    </r>
    <r>
      <rPr>
        <sz val="9"/>
        <color rgb="FF333333"/>
        <rFont val="Calibri"/>
        <family val="2"/>
        <scheme val="minor"/>
      </rPr>
      <t>20g  – </t>
    </r>
    <r>
      <rPr>
        <sz val="9"/>
        <color rgb="FF333333"/>
        <rFont val="Calibri"/>
        <family val="2"/>
        <scheme val="minor"/>
      </rPr>
      <t>1 blanc d’oeuf pèse environ : </t>
    </r>
    <r>
      <rPr>
        <sz val="9"/>
        <color rgb="FF333333"/>
        <rFont val="Calibri"/>
        <family val="2"/>
        <scheme val="minor"/>
      </rPr>
      <t>30g – </t>
    </r>
    <r>
      <rPr>
        <sz val="9"/>
        <color rgb="FF333333"/>
        <rFont val="Calibri"/>
        <family val="2"/>
        <scheme val="minor"/>
      </rPr>
      <t>1 coquille </t>
    </r>
    <r>
      <rPr>
        <sz val="9"/>
        <color rgb="FF333333"/>
        <rFont val="Calibri"/>
        <family val="2"/>
        <scheme val="minor"/>
      </rPr>
      <t>5g</t>
    </r>
  </si>
  <si>
    <t>Equivalences en litre - 1 litre = environ</t>
  </si>
  <si>
    <t>20 oeufs entiers (x 55g =1.100Kg)</t>
  </si>
  <si>
    <t>ou 50 jaunes (x 20g = 1Kg)</t>
  </si>
  <si>
    <t>ou 32 blancs (x 30g = 0.960Kg)</t>
  </si>
  <si>
    <t>Lien internet</t>
  </si>
  <si>
    <t>POIDS DE PATE NECESSAIRE POUR FONCER DES CERCLES OU DES MOULES A TARTES</t>
  </si>
  <si>
    <t>Diamètre</t>
  </si>
  <si>
    <t>Nb de cercles</t>
  </si>
  <si>
    <t>Hauteur</t>
  </si>
  <si>
    <t>Référence : poids de pâte brisée sucrée 0.475 Kg  pour 8 parts Tarte aux poires et à la crème d'amandes   -Michel Maincent-Morel  "Cuisine de Référence" 2002 Ed.BPI p.958</t>
  </si>
  <si>
    <t>lien internet :</t>
  </si>
  <si>
    <t>http://jacobinsmaths.free.fr/3eme/brevet/annee2012/annales_brevet_2012-06-groupe1b1-correction.pdf</t>
  </si>
  <si>
    <t xml:space="preserve">POIDS DE PATE NECESSAIRE POUR FONCER DES CERCLES OU DES MOULES A TARTES </t>
  </si>
  <si>
    <t>Si vous n'êtes pas d'accord avec le poids prévu - Saisissez votre poids de pâte</t>
  </si>
  <si>
    <t>Surface du fond des cercles</t>
  </si>
  <si>
    <t>A VÉRIFIER</t>
  </si>
  <si>
    <t>Surface de la hauteur des cercles</t>
  </si>
  <si>
    <t>Les proportions: simple! Il suffit de mémoriser que pour un cercle ou un moule de 16 cm par exemple, il faut 140g de pâte, un de 22cm, 200g de pâte et ainsi de suite….toujours 20g de moins que la taille choisie!</t>
  </si>
  <si>
    <t>Poids de pâte prévu par M.Maincent-Morel</t>
  </si>
  <si>
    <t>Tableau N°1 pédagogique</t>
  </si>
  <si>
    <t>Version N° 2 tableau plus court</t>
  </si>
  <si>
    <t>Hauteur du cercle</t>
  </si>
  <si>
    <t>Volume de pâte</t>
  </si>
  <si>
    <t>Poids prévu par M.Maincent-Morel</t>
  </si>
  <si>
    <t>Volume</t>
  </si>
  <si>
    <t>de base</t>
  </si>
  <si>
    <t>volume de base</t>
  </si>
  <si>
    <t>volume total</t>
  </si>
  <si>
    <t>Combien de cercles voulez vous faire - passe au bleu si supérieur à 1 cercle pour attirer votre attention</t>
  </si>
  <si>
    <t xml:space="preserve">La ligne fond gris encre bleue sert de référence pour un fond de tarte standard..j'ai pris pour exemple une tarte classique  comme bases de calculs pour l'ensemble du tableau. </t>
  </si>
  <si>
    <t>Vous pouvez saisir des valeurs qui correspondent à votre échantillon ou modèle standard - Et si vous n'êtes pas d'accord avec le poids de pâte prévu saisissez le vôtre X</t>
  </si>
  <si>
    <t>Référence</t>
  </si>
  <si>
    <t>avec vos données</t>
  </si>
  <si>
    <t>Pâte brisée sucrée</t>
  </si>
  <si>
    <t>Poids</t>
  </si>
  <si>
    <t>œuf (1 jaune)</t>
  </si>
  <si>
    <t>eau</t>
  </si>
  <si>
    <t>Vérifiez les valeurs de références sur cette ligne - OU saisissez en d'autres adaptées à votre modèle standard -   Cette ligne sert de base de calcul pour l'ensemble du tableau. N'oubliez pas de saisir le poids de pâte que vous utilisez</t>
  </si>
  <si>
    <t>A chaque fois fois que vous aurez besoin de connaitre le poids de pâte à utiliser - saisissez les valeurs sur cette ligne. Pour les "rognures" la largeur à été saisie sur la ligne de référence grise</t>
  </si>
  <si>
    <t>Poids de pâte prévu par M.Maincent-Morel = Poids proportionnel au volume de pâte utilisé</t>
  </si>
  <si>
    <t xml:space="preserve">Référence : poids de pâte brisée sucrée "Cuisine de Référence" 2002 - Ed.BPI p.958 - Tarte aux poires et à la crème d'amandes Michel Maincent-Morel - cercle à tarte de 24/26 cm - 475g de pâte </t>
  </si>
  <si>
    <t>cellules jaunes encre rouge combien de cercles voulez vous faire - passe au bleu si supérieur à 1 cercle</t>
  </si>
  <si>
    <t>fond du cercle ou du moule</t>
  </si>
  <si>
    <t>surface de pâte (fond + la hauteur du cercle) - diamètre de l'abaisse = diamètre du cercle + les 2 cotés +  hauteur des crêtes (partie dépassant du cercle 5 mm pour une tarte - 8 mm pour une quiche)  + un peu de "rab"  l'exédent à la découpe de pâte avec le rouleau sur le cercle (rognures recyclables)</t>
  </si>
  <si>
    <t>Volume de pâte - cylindre évidé ( 1 fond plus 1 hauteur évidée) = surface B multipliée par épaisseur de pâte -3 à 4 mm</t>
  </si>
  <si>
    <t xml:space="preserve">donc D égal surface du fond + surface du bord (hauteur du cercle) + crête + "rab" découpe </t>
  </si>
  <si>
    <t>Sinon : Pour une meilleure lisibilité vous pouvez élargir les colonnes à 15 -ou Affichage Zoom 125%</t>
  </si>
  <si>
    <t>Référence : poids de pâte brisée sucrée "Cuisine de Référence" 2002 Ed.BPI p.958 Tarte aux poires et à la crème d'amandes Michel Maincent-Morel</t>
  </si>
  <si>
    <t>Poids proportionnel au volume de pâte utilisé</t>
  </si>
  <si>
    <t>Information du tableau  extraite du Compagnon pâtissier tome 3. Chaboisier/Lebigre Edition J.Villette . Reprise par Hervé Beuvant  du lycée Hôtelier/Boulanger de Rouen sur son document en lien</t>
  </si>
  <si>
    <t>http://ecogestlp.ac-rouen.fr/farinedessert/patisserie/BRISEE-FONCER-TRAITEUR.pdf</t>
  </si>
  <si>
    <t>Nb de cadres</t>
  </si>
  <si>
    <t>Nb de parts</t>
  </si>
  <si>
    <t>Référence :</t>
  </si>
  <si>
    <t>le nombre de parts est dépendant  de la surface = largeur * longueur (ou l'inverse)</t>
  </si>
  <si>
    <t>Ne rien saisir : Nb de parts en fonction de vos données</t>
  </si>
  <si>
    <t>Si le nombre de parts ne correspond pas à vos données - rectifiez les dimentions ou quantités de référence ligne</t>
  </si>
  <si>
    <t> Nb de parts pour des entremets carrés/rectangulaires de 5 cm de hauteur   cadre rectangle extensible de 17,7 à 33 cm et 27,8 à 53,5 cm</t>
  </si>
  <si>
    <t>Surface du cadre</t>
  </si>
  <si>
    <t>Volume du cadre</t>
  </si>
  <si>
    <t>Référence : Cadre de 12 cm par 18 cm  (12 x 18 )  =  216 surface du cadre  = 8 parts / 8 = 27 cm surface d'1 part</t>
  </si>
  <si>
    <t>Surface des cadres</t>
  </si>
  <si>
    <t>Volume des cadres</t>
  </si>
  <si>
    <t>Volume 1 part</t>
  </si>
  <si>
    <t>Surface d'1 part</t>
  </si>
  <si>
    <t>Pour le nombre de parts la fonction ARRONDI.AU.MULTIPLE est utilisée</t>
  </si>
  <si>
    <t> Nombre de parts pour des entremets carrés/rectangulaires de 5 cm de hauteur</t>
  </si>
  <si>
    <t> Nombre de parts pour des entremets carrés/rectangulaires de 5 cm de hauteur   cadre rectangle extensible de 17,7 à 33 cm et 27,8 à 53,5 cm</t>
  </si>
  <si>
    <t>cadre rectangle extensible de 17,7 à 33 cm et 27,8 à 53,5 cm</t>
  </si>
  <si>
    <t> Nombre de parts pour des entremets carrés/rectangulaires de 5 cm de hauteur :</t>
  </si>
  <si>
    <t>Surface totale</t>
  </si>
  <si>
    <t>Volume Total</t>
  </si>
  <si>
    <t>Volume d'1 part</t>
  </si>
  <si>
    <r>
      <t>Cadre de </t>
    </r>
    <r>
      <rPr>
        <b/>
        <sz val="11"/>
        <color rgb="FF232323"/>
        <rFont val="Arial"/>
        <family val="2"/>
      </rPr>
      <t>12 x 18 cm</t>
    </r>
    <r>
      <rPr>
        <sz val="11"/>
        <color rgb="FF232323"/>
        <rFont val="Arial"/>
        <family val="2"/>
      </rPr>
      <t> = </t>
    </r>
    <r>
      <rPr>
        <b/>
        <sz val="11"/>
        <color rgb="FF232323"/>
        <rFont val="Arial"/>
        <family val="2"/>
      </rPr>
      <t>8 parts</t>
    </r>
    <r>
      <rPr>
        <sz val="11"/>
        <color rgb="FF232323"/>
        <rFont val="Arial"/>
        <family val="2"/>
      </rPr>
      <t>,</t>
    </r>
  </si>
  <si>
    <r>
      <t>Cadre de </t>
    </r>
    <r>
      <rPr>
        <b/>
        <sz val="11"/>
        <color rgb="FF232323"/>
        <rFont val="Arial"/>
        <family val="2"/>
      </rPr>
      <t>18 x 18 cm</t>
    </r>
    <r>
      <rPr>
        <sz val="11"/>
        <color rgb="FF232323"/>
        <rFont val="Arial"/>
        <family val="2"/>
      </rPr>
      <t> = </t>
    </r>
    <r>
      <rPr>
        <b/>
        <sz val="11"/>
        <color rgb="FF232323"/>
        <rFont val="Arial"/>
        <family val="2"/>
      </rPr>
      <t>12 parts</t>
    </r>
    <r>
      <rPr>
        <sz val="11"/>
        <color rgb="FF232323"/>
        <rFont val="Arial"/>
        <family val="2"/>
      </rPr>
      <t>,</t>
    </r>
  </si>
  <si>
    <r>
      <t>Cadre de </t>
    </r>
    <r>
      <rPr>
        <b/>
        <sz val="11"/>
        <color rgb="FF232323"/>
        <rFont val="Arial"/>
        <family val="2"/>
      </rPr>
      <t>18 x 24 cm</t>
    </r>
    <r>
      <rPr>
        <sz val="11"/>
        <color rgb="FF232323"/>
        <rFont val="Arial"/>
        <family val="2"/>
      </rPr>
      <t> = </t>
    </r>
    <r>
      <rPr>
        <b/>
        <sz val="11"/>
        <color rgb="FF232323"/>
        <rFont val="Arial"/>
        <family val="2"/>
      </rPr>
      <t>16 parts</t>
    </r>
    <r>
      <rPr>
        <sz val="11"/>
        <color rgb="FF232323"/>
        <rFont val="Arial"/>
        <family val="2"/>
      </rPr>
      <t>,</t>
    </r>
  </si>
  <si>
    <r>
      <t>Cadre de </t>
    </r>
    <r>
      <rPr>
        <b/>
        <sz val="11"/>
        <color rgb="FF232323"/>
        <rFont val="Arial"/>
        <family val="2"/>
      </rPr>
      <t>22,5 x 24 cm</t>
    </r>
    <r>
      <rPr>
        <sz val="11"/>
        <color rgb="FF232323"/>
        <rFont val="Arial"/>
        <family val="2"/>
      </rPr>
      <t> = </t>
    </r>
    <r>
      <rPr>
        <b/>
        <sz val="11"/>
        <color rgb="FF232323"/>
        <rFont val="Arial"/>
        <family val="2"/>
      </rPr>
      <t>20 parts</t>
    </r>
    <r>
      <rPr>
        <sz val="11"/>
        <color rgb="FF232323"/>
        <rFont val="Arial"/>
        <family val="2"/>
      </rPr>
      <t>,</t>
    </r>
  </si>
  <si>
    <r>
      <t>Cadre de </t>
    </r>
    <r>
      <rPr>
        <b/>
        <sz val="11"/>
        <color rgb="FF232323"/>
        <rFont val="Arial"/>
        <family val="2"/>
      </rPr>
      <t>24 x 27 cm</t>
    </r>
    <r>
      <rPr>
        <sz val="11"/>
        <color rgb="FF232323"/>
        <rFont val="Arial"/>
        <family val="2"/>
      </rPr>
      <t> = </t>
    </r>
    <r>
      <rPr>
        <b/>
        <sz val="11"/>
        <color rgb="FF232323"/>
        <rFont val="Arial"/>
        <family val="2"/>
      </rPr>
      <t>24 parts</t>
    </r>
    <r>
      <rPr>
        <sz val="11"/>
        <color rgb="FF232323"/>
        <rFont val="Arial"/>
        <family val="2"/>
      </rPr>
      <t>,</t>
    </r>
  </si>
  <si>
    <r>
      <t>Cadre de </t>
    </r>
    <r>
      <rPr>
        <b/>
        <sz val="11"/>
        <color rgb="FF232323"/>
        <rFont val="Arial"/>
        <family val="2"/>
      </rPr>
      <t>24 x 31,5 cm</t>
    </r>
    <r>
      <rPr>
        <sz val="11"/>
        <color rgb="FF232323"/>
        <rFont val="Arial"/>
        <family val="2"/>
      </rPr>
      <t> = </t>
    </r>
    <r>
      <rPr>
        <b/>
        <sz val="11"/>
        <color rgb="FF232323"/>
        <rFont val="Arial"/>
        <family val="2"/>
      </rPr>
      <t>28 parts</t>
    </r>
    <r>
      <rPr>
        <sz val="11"/>
        <color rgb="FF232323"/>
        <rFont val="Arial"/>
        <family val="2"/>
      </rPr>
      <t>,</t>
    </r>
  </si>
  <si>
    <r>
      <t>Cadre de </t>
    </r>
    <r>
      <rPr>
        <b/>
        <sz val="11"/>
        <color rgb="FF232323"/>
        <rFont val="Arial"/>
        <family val="2"/>
      </rPr>
      <t>24 x 36 cm</t>
    </r>
    <r>
      <rPr>
        <sz val="11"/>
        <color rgb="FF232323"/>
        <rFont val="Arial"/>
        <family val="2"/>
      </rPr>
      <t> = </t>
    </r>
    <r>
      <rPr>
        <b/>
        <sz val="11"/>
        <color rgb="FF232323"/>
        <rFont val="Arial"/>
        <family val="2"/>
      </rPr>
      <t>32 parts</t>
    </r>
    <r>
      <rPr>
        <sz val="11"/>
        <color rgb="FF232323"/>
        <rFont val="Arial"/>
        <family val="2"/>
      </rPr>
      <t>,</t>
    </r>
  </si>
  <si>
    <r>
      <t>Cadre de </t>
    </r>
    <r>
      <rPr>
        <b/>
        <sz val="11"/>
        <color rgb="FF232323"/>
        <rFont val="Arial"/>
        <family val="2"/>
      </rPr>
      <t>27 x 36 cm</t>
    </r>
    <r>
      <rPr>
        <sz val="11"/>
        <color rgb="FF232323"/>
        <rFont val="Arial"/>
        <family val="2"/>
      </rPr>
      <t> = </t>
    </r>
    <r>
      <rPr>
        <b/>
        <sz val="11"/>
        <color rgb="FF232323"/>
        <rFont val="Arial"/>
        <family val="2"/>
      </rPr>
      <t>36 parts</t>
    </r>
    <r>
      <rPr>
        <sz val="11"/>
        <color rgb="FF232323"/>
        <rFont val="Arial"/>
        <family val="2"/>
      </rPr>
      <t>...</t>
    </r>
  </si>
  <si>
    <t>On considère des parts individuelles de 4,5 cm de large par 6 cm de long.</t>
  </si>
  <si>
    <t>cellules jaunes encre rouge combien de cadres ou moules voulez vous faire - passe au bleu si supérieur à 1 cadre</t>
  </si>
  <si>
    <t>Format | cellule | personnalisé | 0" m²"</t>
  </si>
  <si>
    <t>le ² se fait en tapant alt+0178</t>
  </si>
  <si>
    <t>le ³ se fait en tapant alt+0179</t>
  </si>
  <si>
    <t>copier/coller</t>
  </si>
  <si>
    <t>Source : site internet "La Folle aventure de Mélanie"</t>
  </si>
  <si>
    <t>http://www.lafolleaventuredemelanie.com/chiffres-cles-calculer-le-nombre-de-part-pour-un-entremets.html</t>
  </si>
  <si>
    <t>Modifiez le Nb de cadres</t>
  </si>
  <si>
    <t>A adapter selon convives</t>
  </si>
  <si>
    <t>Pour les carrés et rectangulaires la part mesure en moyenne </t>
  </si>
  <si>
    <t>Pour les rectangulaires </t>
  </si>
  <si>
    <t>9 cm x 3 cm </t>
  </si>
  <si>
    <t>8 parts = 12 cm sur 18 cm </t>
  </si>
  <si>
    <t>Pour les carrés </t>
  </si>
  <si>
    <t>16 parts = 18 cm sur 24 cm </t>
  </si>
  <si>
    <t>12 parts = 18 cm sur 18 cm </t>
  </si>
  <si>
    <t>20 parts = 22 cm sur 24 cm </t>
  </si>
  <si>
    <t>48 parts = 36 cm sur 36 cm </t>
  </si>
  <si>
    <t>24 parts = 24 cm sur 27</t>
  </si>
  <si>
    <t>En restauration, on considère qu'un dessert standard doit faire 200 gr -</t>
  </si>
  <si>
    <t>Il est facile de connaître ensuite le nombre de parts à réaliser en fonction du poids du gâteau -</t>
  </si>
  <si>
    <t>0.00\ " cm³"</t>
  </si>
  <si>
    <t>Combien de parts pouvez vous faire avec des tartes ou entremets ronds et à quel prix</t>
  </si>
  <si>
    <t>Prix du Produit</t>
  </si>
  <si>
    <t>Prix d'1 part</t>
  </si>
  <si>
    <t>Prix U HT au Kg</t>
  </si>
  <si>
    <t>poids indicatif du Produit fini</t>
  </si>
  <si>
    <t>poids du Produit fini</t>
  </si>
  <si>
    <t>cercle (s)</t>
  </si>
  <si>
    <t>Si vous n'êtes pas d'accord avec le poids proposé cellule 5 -saisissez le votre cellule 6</t>
  </si>
  <si>
    <t>Vous recherchez un décor :</t>
  </si>
  <si>
    <t xml:space="preserve">Attention : saisissez  bien le  bon poids de votre produit fini pour votre cercle </t>
  </si>
  <si>
    <t>Poids d'1 part</t>
  </si>
  <si>
    <t>Prix Total</t>
  </si>
  <si>
    <t>Surface des cercles</t>
  </si>
  <si>
    <t>Volume des cercles</t>
  </si>
  <si>
    <t>Saisissez  -le nombre de cercles à faire votre diamètre - la hauteur et le prix au Kg -cellules fond jaune encre rouge</t>
  </si>
  <si>
    <t>encre bleue : Valeurs de référence pour un fond de tarte standard de 26 cm.</t>
  </si>
  <si>
    <t>Saisissez  -le nombre de cercles à faire votre diamètre - la hauteur et le prix au Kg</t>
  </si>
  <si>
    <t xml:space="preserve">Poids théoriquement proportionnel du produit en fonction des données saisies et du nombre de cercles </t>
  </si>
  <si>
    <t xml:space="preserve">Référence : poids de pâte brisée sucrée "Cuisine de Référence" 2002 Ed.BPI p.958 Tarte aux poires et à la crème d'amandes Michel Maincent-Morel - cercle de 26 cm de diamètre - 4 cm de hauteur </t>
  </si>
  <si>
    <t>Nombre de parts et poids d'une portion</t>
  </si>
  <si>
    <t>Poids Total</t>
  </si>
  <si>
    <t>poids d'1 portion</t>
  </si>
  <si>
    <t>parts</t>
  </si>
  <si>
    <t>la portion</t>
  </si>
  <si>
    <t>POIDS DE PATE POUR FONCER UN CERCLE SANS ÉPAISSEUR DE PATE</t>
  </si>
  <si>
    <t>Poids de pâte en Kg</t>
  </si>
  <si>
    <t>NOMBRE DE PARTS POUR TARTES OU ENTREMETS RONDS</t>
  </si>
  <si>
    <t>Nombre de parts</t>
  </si>
  <si>
    <t>NOMBRE DE PARTS POUR TARTES OU ENTREMETS RONDS  -  HAUTEUR NON DÉFINIE</t>
  </si>
  <si>
    <t>Surface du cercle</t>
  </si>
  <si>
    <t>TARTES OU ENTREMETS  : COMBIEN DE PARTS POUVEZ VOUS SERVIR ET A QUEL PRIX</t>
  </si>
  <si>
    <t>Poids de votre Produit fini</t>
  </si>
  <si>
    <t>Calculez le Prix  et le Nombre de parts en fonction du diamètre et de la hauteur de vos cercles</t>
  </si>
  <si>
    <t>POIDS   ( du produit fini)</t>
  </si>
  <si>
    <t>COMBIEN DE PARTS POUR 1 TARTE OU ENTREMET ROND</t>
  </si>
  <si>
    <t>A SERVIR</t>
  </si>
  <si>
    <t xml:space="preserve">Tartes ou Entremets   - combien de parts pouvez vous faire </t>
  </si>
  <si>
    <t xml:space="preserve">Nombre de parts pour des entremets ronds  avec des cercles extensibles </t>
  </si>
  <si>
    <t>Nombre de parts pour des entremets ronds de 4.5 cm de hauteur :  cercle extensible de 9.5 à  33.5 cm</t>
  </si>
  <si>
    <t>Poids proportionnel du Produit fini</t>
  </si>
  <si>
    <t>Nombre de parts pour des entremets ronds de 4.5 cm de hauteur :  cercle extensible de 12.5 à 33.5 cm</t>
  </si>
  <si>
    <t>Volume du cercle</t>
  </si>
  <si>
    <t>Sinon : Pour une meilleure lisibilité vous pouvez élargir les colonnes à 15</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</si>
  <si>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</si>
  <si>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</si>
  <si>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</si>
  <si>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Encre bleue valeurs de référencee - encre rouge saisissez vos besoins</t>
  </si>
  <si>
    <t>Valeurs de référence pour un fond de tarte standard de 26 cm.</t>
  </si>
  <si>
    <t>Référence : 1 Cercle de 12,5 cm = 3 parts </t>
  </si>
  <si>
    <t>Saisissez votre diamètre et le nombre de cercles à faire sur cette ligne</t>
  </si>
  <si>
    <t>Valeurs de référence , j'ai choisi ce diamètre pour un gateau de 3 parts comme bases de calculs  Vous pouvez  modifier ces valeurs si vous le souhaitez.</t>
  </si>
  <si>
    <t xml:space="preserve">le nombre de parts est dépendant du diamètre donc de la surface = PI() 3.14 * (rayon*rayon) </t>
  </si>
  <si>
    <t>le poids d'1 part est dépendant de son volume et de la densité des ingrédients utilisés ou plus simplement du poids d'un gateau référence multiplié par le nouveau volume</t>
  </si>
  <si>
    <t xml:space="preserve">Sur ce tableau vous aurez le poids indicatif du produit fini "6" . Si vous n'êtes pas d'accord - saisissez votre poids réel  "7" pour ajuster le prix </t>
  </si>
  <si>
    <t>Si vous n'êtes pas d'accord avec la proposition de poids colonne 6 saisissez votre poids dans cette colonne 7</t>
  </si>
  <si>
    <t>Sinon : Pour une meilleure lisibilité vous pouvez élargir les colonnes à 15 ou Zoom 125%</t>
  </si>
  <si>
    <t xml:space="preserve">Valeurs de Référence : poids de pâte brisée sucrée "Cuisine de Référence" 2002 Ed.BPI p.958 Tarte aux poires et à la crème d'amandes Michel Maincent-Morel - cercle de 26 cm de diamètre - 4 cm de hauteur </t>
  </si>
  <si>
    <t>Valeurs de référence , j'ai choisi ce diamètre pour une tarte au citron de 8 parts  "Cuisine de Référence" 2002 Ed.BPI p.960 - Michel Maincent-Morel comme base de calcul pour l'ensemble du tableau. Vous pouvez saisir des valeurs qui correspondent à votre échantillon ou modèle standard</t>
  </si>
  <si>
    <t>cellules jaunes encre rouge saisissez le nombre de cercles vos dimensions - le prix au Kg et le poids de votre gâteau de référence</t>
  </si>
  <si>
    <t>Modifiez le Nb de cercles les cellules passent à la couleur bleue si vous saisissez une valeur supérieure à 1 pour attirer votre attention</t>
  </si>
  <si>
    <t>QUE POUVEZ VOUS FAIRE</t>
  </si>
  <si>
    <t>Saisissez votre Nombre de cercles - le Diamètre et la Hauteur - cellules jaunes encre rouge</t>
  </si>
  <si>
    <t>Saisies cellules vertes encre bleue</t>
  </si>
  <si>
    <t>AIDE A LA DÉCISION</t>
  </si>
  <si>
    <t xml:space="preserve">AIDE A LA DÉCISION :  tableau vous permettant de visualiser le nombre et le poids d'une part avant de saisir le Nb de parts </t>
  </si>
  <si>
    <t>Vos données</t>
  </si>
  <si>
    <t>Option</t>
  </si>
  <si>
    <t>Excact</t>
  </si>
  <si>
    <t>Arrondi.Sup</t>
  </si>
  <si>
    <t xml:space="preserve">nombre de parts que vous souhaitez servir  </t>
  </si>
  <si>
    <t>Poids du Produit fini</t>
  </si>
  <si>
    <t>Saisies des Références - cellules bleues encre noire</t>
  </si>
  <si>
    <r>
      <t>Référence :  Cercle de 12</t>
    </r>
    <r>
      <rPr>
        <b/>
        <i/>
        <sz val="16"/>
        <color theme="0"/>
        <rFont val="Calibri"/>
        <family val="2"/>
        <scheme val="minor"/>
      </rPr>
      <t xml:space="preserve">,5 cm Hauteur 4.5 </t>
    </r>
    <r>
      <rPr>
        <i/>
        <sz val="16"/>
        <color theme="0"/>
        <rFont val="Calibri"/>
        <family val="2"/>
        <scheme val="minor"/>
      </rPr>
      <t> = </t>
    </r>
    <r>
      <rPr>
        <b/>
        <i/>
        <sz val="16"/>
        <color theme="0"/>
        <rFont val="Calibri"/>
        <family val="2"/>
        <scheme val="minor"/>
      </rPr>
      <t>3 parts (3,14 x 6,252 x 4,5 / 3 = 184,08)</t>
    </r>
  </si>
  <si>
    <t>Lien du Net</t>
  </si>
  <si>
    <t>Référence :  tout le tableau fonctionne à partir de ces données</t>
  </si>
  <si>
    <t xml:space="preserve">Données  adaptées à ce que vous avez saisi  ligne </t>
  </si>
  <si>
    <t>Dans le tableau  2 n'est pas pris en compte le nombre de parts que vous avez saisi</t>
  </si>
  <si>
    <t xml:space="preserve">Données  adaptées à ce que vous avez saisi  en tenant compte du nombre de parts que vous souhaitez servir  </t>
  </si>
  <si>
    <t>le nombre de parts est dépendant du diamètre donc de la surface = PI() 3.14 * (rayon*rayon)</t>
  </si>
  <si>
    <t>Pour une meilleure visibilité vous pouvez Zoomer à 125% - affichage zoom personnaliser</t>
  </si>
  <si>
    <t xml:space="preserve">Saisissez les informations demandées dans les cellules fond jaune encre rouge </t>
  </si>
  <si>
    <t>COMBIENS DE PARTS POUR 1 TARTE OU ENTREMET ROND</t>
  </si>
  <si>
    <t>Pour restaurant gastronomique</t>
  </si>
  <si>
    <t>tailles standard</t>
  </si>
  <si>
    <t>Si vous n'êtes pas d'accord vous pouvez modifier le nombre de parts dans la colonne de base A</t>
  </si>
  <si>
    <t>Pour les ronds : Un petit rappel à adapter selon convives</t>
  </si>
  <si>
    <t>6 personnes = 24 cm de diamètre </t>
  </si>
  <si>
    <t>8 personnes = 26 cm de diamètre </t>
  </si>
  <si>
    <t>12 personnes = 28 cm de diamètre </t>
  </si>
  <si>
    <t xml:space="preserve">Sur ce tableau vous aurez le poids indicatif du produit fini "3" . Si vous n'êtes pas d'accord - saisissez votre poids réel  "4" pour ajuster le prix </t>
  </si>
  <si>
    <t>Votre poids</t>
  </si>
  <si>
    <t>cellules jaunes encre rouge saisissez le nombre de cercles vos dimensions - le prix au Kg et le poids de votre gâteau</t>
  </si>
  <si>
    <t>Ne rien saisir dans les cellules grises qui servent de référence</t>
  </si>
  <si>
    <t>Valeurs de référence , j'ai choisi ce diamètre pour un gateau de 3 parts comme bases de calculs pour l'ensemble du tableau. Vous pouvez saisir des valeurs qui correspondent à votre échantillon ou modèle standard</t>
  </si>
  <si>
    <t>Poids du produit fini; je l'ai mis au "pif" saisissez le poids de votre gateau de référence</t>
  </si>
  <si>
    <t>Si vous n'estes pas d'accord avec la proposition de poids colonne 3 saisissez votre poids dans cette colonne 4</t>
  </si>
  <si>
    <t>Sur ce tableau vous aurez le poids proportionnel du produit fini. A vous de modifier le poids de votre  produit fini colonne</t>
  </si>
  <si>
    <t>et le prix au Kg du produit ligne</t>
  </si>
  <si>
    <t>Ne rien saisir dans les cellules grises ci-dessus qui servent de référence</t>
  </si>
  <si>
    <t>cellules jaunes encre rouge saisissez le poids du produit fini en fonction de son diamètre et le prix au Kg</t>
  </si>
  <si>
    <t>Votre poids du Produit fini</t>
  </si>
  <si>
    <t xml:space="preserve">cm² </t>
  </si>
  <si>
    <t>cm³ </t>
  </si>
  <si>
    <t>Pour le nombre de parts la fonction ARRONDI.AU.MULTIPLE est utilisée - (incidence minime sur le poids et le prix)</t>
  </si>
  <si>
    <t>Valeurs de Référence : Miroir passion/framboise "Cuisine de Référence" 2002 Ed.BPI p.978  Michel Maincent-Morel - cercle de 22 cm de diamètre - 4.5 cm de hauteur = 1Kg - 8 parts</t>
  </si>
  <si>
    <t>"Votre poids de produit fini" - si vous n'êtes pas d'accord avec le poids proposé; saisissez votre poids dans cette colonne ce qui modifiera les valeurs sur la ligne correspondante</t>
  </si>
  <si>
    <t>Si vous ne trouvez pas de correspondance à ce que vous recherchez dans le tableau; servez vous de la ligne ci-dessous</t>
  </si>
  <si>
    <t>Sur ce tableau vous pouvez modifier le nombre de cercles</t>
  </si>
  <si>
    <t>Référence : Cercle de 12,5 cm Hauteur 4.5  = 3 parts (3,14 x 6,252 x 4,5 / 3 = 184,08)</t>
  </si>
  <si>
    <t>Si vous ne trouvez pas ce que vous recherchez dans la liste; saisissez vos valeurs dans le tableau cellules jaune encre rouge</t>
  </si>
  <si>
    <t>Nb parts Excact</t>
  </si>
  <si>
    <t>Ne rien saisir dans les cellules fond gris ci-dessus..ces valeurs servent de référence</t>
  </si>
  <si>
    <t>Modifiez le Nb de cercles</t>
  </si>
  <si>
    <t>Nombre de parts pour des entremets ronds de 4,5 cm de hauteur :</t>
  </si>
  <si>
    <r>
      <t>Cercle de </t>
    </r>
    <r>
      <rPr>
        <b/>
        <sz val="11"/>
        <color rgb="FF232323"/>
        <rFont val="Arial"/>
        <family val="2"/>
      </rPr>
      <t>12,5 cm</t>
    </r>
    <r>
      <rPr>
        <sz val="11"/>
        <color rgb="FF232323"/>
        <rFont val="Arial"/>
        <family val="2"/>
      </rPr>
      <t> = </t>
    </r>
    <r>
      <rPr>
        <b/>
        <sz val="11"/>
        <color rgb="FF232323"/>
        <rFont val="Arial"/>
        <family val="2"/>
      </rPr>
      <t>3 parts</t>
    </r>
    <r>
      <rPr>
        <sz val="11"/>
        <color rgb="FF232323"/>
        <rFont val="Arial"/>
        <family val="2"/>
      </rPr>
      <t> (3,14 x 6,25</t>
    </r>
    <r>
      <rPr>
        <vertAlign val="superscript"/>
        <sz val="11"/>
        <color rgb="FF232323"/>
        <rFont val="Arial"/>
        <family val="2"/>
      </rPr>
      <t>2</t>
    </r>
    <r>
      <rPr>
        <sz val="11"/>
        <color rgb="FF232323"/>
        <rFont val="Arial"/>
        <family val="2"/>
      </rPr>
      <t> x 4,5 / 3 = 184,08),</t>
    </r>
  </si>
  <si>
    <r>
      <t>Cercle de </t>
    </r>
    <r>
      <rPr>
        <b/>
        <sz val="11"/>
        <color rgb="FF232323"/>
        <rFont val="Arial"/>
        <family val="2"/>
      </rPr>
      <t>14,5 cm</t>
    </r>
    <r>
      <rPr>
        <sz val="11"/>
        <color rgb="FF232323"/>
        <rFont val="Arial"/>
        <family val="2"/>
      </rPr>
      <t> = </t>
    </r>
    <r>
      <rPr>
        <b/>
        <sz val="11"/>
        <color rgb="FF232323"/>
        <rFont val="Arial"/>
        <family val="2"/>
      </rPr>
      <t>4 parts </t>
    </r>
    <r>
      <rPr>
        <sz val="11"/>
        <color rgb="FF232323"/>
        <rFont val="Arial"/>
        <family val="2"/>
      </rPr>
      <t>(3,14 x 7,25</t>
    </r>
    <r>
      <rPr>
        <vertAlign val="superscript"/>
        <sz val="11"/>
        <color rgb="FF232323"/>
        <rFont val="Arial"/>
        <family val="2"/>
      </rPr>
      <t>2</t>
    </r>
    <r>
      <rPr>
        <sz val="11"/>
        <color rgb="FF232323"/>
        <rFont val="Arial"/>
        <family val="2"/>
      </rPr>
      <t> x 4,5 / 4 = 185,77),</t>
    </r>
  </si>
  <si>
    <r>
      <t>Cercle de </t>
    </r>
    <r>
      <rPr>
        <b/>
        <sz val="11"/>
        <color rgb="FF232323"/>
        <rFont val="Arial"/>
        <family val="2"/>
      </rPr>
      <t>16 cm</t>
    </r>
    <r>
      <rPr>
        <sz val="11"/>
        <color rgb="FF232323"/>
        <rFont val="Arial"/>
        <family val="2"/>
      </rPr>
      <t> = </t>
    </r>
    <r>
      <rPr>
        <b/>
        <sz val="11"/>
        <color rgb="FF232323"/>
        <rFont val="Arial"/>
        <family val="2"/>
      </rPr>
      <t>5 parts</t>
    </r>
    <r>
      <rPr>
        <sz val="11"/>
        <color rgb="FF232323"/>
        <rFont val="Arial"/>
        <family val="2"/>
      </rPr>
      <t> (3,14 x 8</t>
    </r>
    <r>
      <rPr>
        <vertAlign val="superscript"/>
        <sz val="11"/>
        <color rgb="FF232323"/>
        <rFont val="Arial"/>
        <family val="2"/>
      </rPr>
      <t>2  </t>
    </r>
    <r>
      <rPr>
        <sz val="11"/>
        <color rgb="FF232323"/>
        <rFont val="Arial"/>
        <family val="2"/>
      </rPr>
      <t>x 4,5 / 5 = 180,96),</t>
    </r>
  </si>
  <si>
    <r>
      <t>Cercle de </t>
    </r>
    <r>
      <rPr>
        <b/>
        <sz val="11"/>
        <color rgb="FF232323"/>
        <rFont val="Arial"/>
        <family val="2"/>
      </rPr>
      <t>17,5 cm</t>
    </r>
    <r>
      <rPr>
        <sz val="11"/>
        <color rgb="FF232323"/>
        <rFont val="Arial"/>
        <family val="2"/>
      </rPr>
      <t> = </t>
    </r>
    <r>
      <rPr>
        <b/>
        <sz val="11"/>
        <color rgb="FF232323"/>
        <rFont val="Arial"/>
        <family val="2"/>
      </rPr>
      <t>6 parts</t>
    </r>
    <r>
      <rPr>
        <sz val="11"/>
        <color rgb="FF232323"/>
        <rFont val="Arial"/>
        <family val="2"/>
      </rPr>
      <t> (3,14 x 8,75</t>
    </r>
    <r>
      <rPr>
        <vertAlign val="superscript"/>
        <sz val="11"/>
        <color rgb="FF232323"/>
        <rFont val="Arial"/>
        <family val="2"/>
      </rPr>
      <t>2  </t>
    </r>
    <r>
      <rPr>
        <sz val="11"/>
        <color rgb="FF232323"/>
        <rFont val="Arial"/>
        <family val="2"/>
      </rPr>
      <t>x 4,5 / 6 = 180,30),</t>
    </r>
  </si>
  <si>
    <r>
      <t>Cercle de </t>
    </r>
    <r>
      <rPr>
        <b/>
        <sz val="11"/>
        <color rgb="FF232323"/>
        <rFont val="Arial"/>
        <family val="2"/>
      </rPr>
      <t>19 cm</t>
    </r>
    <r>
      <rPr>
        <sz val="11"/>
        <color rgb="FF232323"/>
        <rFont val="Arial"/>
        <family val="2"/>
      </rPr>
      <t> = </t>
    </r>
    <r>
      <rPr>
        <b/>
        <sz val="11"/>
        <color rgb="FF232323"/>
        <rFont val="Arial"/>
        <family val="2"/>
      </rPr>
      <t>7 parts</t>
    </r>
    <r>
      <rPr>
        <sz val="11"/>
        <color rgb="FF232323"/>
        <rFont val="Arial"/>
        <family val="2"/>
      </rPr>
      <t> (3,14 x 9,5</t>
    </r>
    <r>
      <rPr>
        <vertAlign val="superscript"/>
        <sz val="11"/>
        <color rgb="FF232323"/>
        <rFont val="Arial"/>
        <family val="2"/>
      </rPr>
      <t>2 </t>
    </r>
    <r>
      <rPr>
        <sz val="11"/>
        <color rgb="FF232323"/>
        <rFont val="Arial"/>
        <family val="2"/>
      </rPr>
      <t>x 4,5 / 7 = 182,27),</t>
    </r>
  </si>
  <si>
    <r>
      <t>Cercle de </t>
    </r>
    <r>
      <rPr>
        <b/>
        <sz val="11"/>
        <color rgb="FF232323"/>
        <rFont val="Arial"/>
        <family val="2"/>
      </rPr>
      <t>20,5 cm</t>
    </r>
    <r>
      <rPr>
        <sz val="11"/>
        <color rgb="FF232323"/>
        <rFont val="Arial"/>
        <family val="2"/>
      </rPr>
      <t> = </t>
    </r>
    <r>
      <rPr>
        <b/>
        <sz val="11"/>
        <color rgb="FF232323"/>
        <rFont val="Arial"/>
        <family val="2"/>
      </rPr>
      <t>8 parts</t>
    </r>
    <r>
      <rPr>
        <sz val="11"/>
        <color rgb="FF232323"/>
        <rFont val="Arial"/>
        <family val="2"/>
      </rPr>
      <t> (3,14 x 10,25</t>
    </r>
    <r>
      <rPr>
        <vertAlign val="superscript"/>
        <sz val="11"/>
        <color rgb="FF232323"/>
        <rFont val="Arial"/>
        <family val="2"/>
      </rPr>
      <t>2 </t>
    </r>
    <r>
      <rPr>
        <sz val="11"/>
        <color rgb="FF232323"/>
        <rFont val="Arial"/>
        <family val="2"/>
      </rPr>
      <t>x 4,5 / 8 = 185,66),</t>
    </r>
  </si>
  <si>
    <r>
      <t>Cercle de </t>
    </r>
    <r>
      <rPr>
        <b/>
        <sz val="11"/>
        <color rgb="FF232323"/>
        <rFont val="Arial"/>
        <family val="2"/>
      </rPr>
      <t>21,5 cm</t>
    </r>
    <r>
      <rPr>
        <sz val="11"/>
        <color rgb="FF232323"/>
        <rFont val="Arial"/>
        <family val="2"/>
      </rPr>
      <t> = </t>
    </r>
    <r>
      <rPr>
        <b/>
        <sz val="11"/>
        <color rgb="FF232323"/>
        <rFont val="Arial"/>
        <family val="2"/>
      </rPr>
      <t>9 parts</t>
    </r>
    <r>
      <rPr>
        <sz val="11"/>
        <color rgb="FF232323"/>
        <rFont val="Arial"/>
        <family val="2"/>
      </rPr>
      <t> (3,14 x 10,75</t>
    </r>
    <r>
      <rPr>
        <vertAlign val="superscript"/>
        <sz val="11"/>
        <color rgb="FF232323"/>
        <rFont val="Arial"/>
        <family val="2"/>
      </rPr>
      <t>2 </t>
    </r>
    <r>
      <rPr>
        <sz val="11"/>
        <color rgb="FF232323"/>
        <rFont val="Arial"/>
        <family val="2"/>
      </rPr>
      <t>x 4,5 / 9 = 181,53),</t>
    </r>
  </si>
  <si>
    <r>
      <t>Cercle de </t>
    </r>
    <r>
      <rPr>
        <b/>
        <sz val="11"/>
        <color rgb="FF232323"/>
        <rFont val="Arial"/>
        <family val="2"/>
      </rPr>
      <t>23 cm</t>
    </r>
    <r>
      <rPr>
        <sz val="11"/>
        <color rgb="FF232323"/>
        <rFont val="Arial"/>
        <family val="2"/>
      </rPr>
      <t> = </t>
    </r>
    <r>
      <rPr>
        <b/>
        <sz val="11"/>
        <color rgb="FF232323"/>
        <rFont val="Arial"/>
        <family val="2"/>
      </rPr>
      <t>10 parts</t>
    </r>
    <r>
      <rPr>
        <sz val="11"/>
        <color rgb="FF232323"/>
        <rFont val="Arial"/>
        <family val="2"/>
      </rPr>
      <t> (3,14 x 11,5</t>
    </r>
    <r>
      <rPr>
        <vertAlign val="superscript"/>
        <sz val="11"/>
        <color rgb="FF232323"/>
        <rFont val="Arial"/>
        <family val="2"/>
      </rPr>
      <t>2 </t>
    </r>
    <r>
      <rPr>
        <sz val="11"/>
        <color rgb="FF232323"/>
        <rFont val="Arial"/>
        <family val="2"/>
      </rPr>
      <t>x 4,5 / 10 = 186,96),</t>
    </r>
  </si>
  <si>
    <r>
      <t>Cercle de </t>
    </r>
    <r>
      <rPr>
        <b/>
        <sz val="11"/>
        <color rgb="FF232323"/>
        <rFont val="Arial"/>
        <family val="2"/>
      </rPr>
      <t>25 cm</t>
    </r>
    <r>
      <rPr>
        <sz val="11"/>
        <color rgb="FF232323"/>
        <rFont val="Arial"/>
        <family val="2"/>
      </rPr>
      <t> = </t>
    </r>
    <r>
      <rPr>
        <b/>
        <sz val="11"/>
        <color rgb="FF232323"/>
        <rFont val="Arial"/>
        <family val="2"/>
      </rPr>
      <t>12 parts</t>
    </r>
    <r>
      <rPr>
        <sz val="11"/>
        <color rgb="FF232323"/>
        <rFont val="Arial"/>
        <family val="2"/>
      </rPr>
      <t> (3,14 x 12,5</t>
    </r>
    <r>
      <rPr>
        <vertAlign val="superscript"/>
        <sz val="11"/>
        <color rgb="FF232323"/>
        <rFont val="Arial"/>
        <family val="2"/>
      </rPr>
      <t>2 </t>
    </r>
    <r>
      <rPr>
        <sz val="11"/>
        <color rgb="FF232323"/>
        <rFont val="Arial"/>
        <family val="2"/>
      </rPr>
      <t>x 4,5 / 12 = 184,08),</t>
    </r>
  </si>
  <si>
    <r>
      <t>Cercle de </t>
    </r>
    <r>
      <rPr>
        <b/>
        <sz val="11"/>
        <color rgb="FF232323"/>
        <rFont val="Arial"/>
        <family val="2"/>
      </rPr>
      <t>27 cm</t>
    </r>
    <r>
      <rPr>
        <sz val="11"/>
        <color rgb="FF232323"/>
        <rFont val="Arial"/>
        <family val="2"/>
      </rPr>
      <t> = </t>
    </r>
    <r>
      <rPr>
        <b/>
        <sz val="11"/>
        <color rgb="FF232323"/>
        <rFont val="Arial"/>
        <family val="2"/>
      </rPr>
      <t>14 parts</t>
    </r>
    <r>
      <rPr>
        <sz val="11"/>
        <color rgb="FF232323"/>
        <rFont val="Arial"/>
        <family val="2"/>
      </rPr>
      <t> (3,14 x 13,5</t>
    </r>
    <r>
      <rPr>
        <vertAlign val="superscript"/>
        <sz val="11"/>
        <color rgb="FF232323"/>
        <rFont val="Arial"/>
        <family val="2"/>
      </rPr>
      <t>2 </t>
    </r>
    <r>
      <rPr>
        <sz val="11"/>
        <color rgb="FF232323"/>
        <rFont val="Arial"/>
        <family val="2"/>
      </rPr>
      <t>x 4,5 / 14 = 184,04),</t>
    </r>
  </si>
  <si>
    <r>
      <t>Cercle de </t>
    </r>
    <r>
      <rPr>
        <b/>
        <sz val="11"/>
        <color rgb="FF232323"/>
        <rFont val="Arial"/>
        <family val="2"/>
      </rPr>
      <t>29 cm</t>
    </r>
    <r>
      <rPr>
        <sz val="11"/>
        <color rgb="FF232323"/>
        <rFont val="Arial"/>
        <family val="2"/>
      </rPr>
      <t> = </t>
    </r>
    <r>
      <rPr>
        <b/>
        <sz val="11"/>
        <color rgb="FF232323"/>
        <rFont val="Arial"/>
        <family val="2"/>
      </rPr>
      <t>16 parts</t>
    </r>
    <r>
      <rPr>
        <sz val="11"/>
        <color rgb="FF232323"/>
        <rFont val="Arial"/>
        <family val="2"/>
      </rPr>
      <t> (3,14 x 14,5</t>
    </r>
    <r>
      <rPr>
        <vertAlign val="superscript"/>
        <sz val="11"/>
        <color rgb="FF232323"/>
        <rFont val="Arial"/>
        <family val="2"/>
      </rPr>
      <t>2 </t>
    </r>
    <r>
      <rPr>
        <sz val="11"/>
        <color rgb="FF232323"/>
        <rFont val="Arial"/>
        <family val="2"/>
      </rPr>
      <t>x 4,5 / 16 = 185,77),</t>
    </r>
  </si>
  <si>
    <r>
      <t>Cercle de </t>
    </r>
    <r>
      <rPr>
        <b/>
        <sz val="11"/>
        <color rgb="FF232323"/>
        <rFont val="Arial"/>
        <family val="2"/>
      </rPr>
      <t>30,5 cm</t>
    </r>
    <r>
      <rPr>
        <sz val="11"/>
        <color rgb="FF232323"/>
        <rFont val="Arial"/>
        <family val="2"/>
      </rPr>
      <t> = </t>
    </r>
    <r>
      <rPr>
        <b/>
        <sz val="11"/>
        <color rgb="FF232323"/>
        <rFont val="Arial"/>
        <family val="2"/>
      </rPr>
      <t>18 parts</t>
    </r>
    <r>
      <rPr>
        <sz val="11"/>
        <color rgb="FF232323"/>
        <rFont val="Arial"/>
        <family val="2"/>
      </rPr>
      <t> (3,14 x 15,25</t>
    </r>
    <r>
      <rPr>
        <vertAlign val="superscript"/>
        <sz val="11"/>
        <color rgb="FF232323"/>
        <rFont val="Arial"/>
        <family val="2"/>
      </rPr>
      <t>2 </t>
    </r>
    <r>
      <rPr>
        <sz val="11"/>
        <color rgb="FF232323"/>
        <rFont val="Arial"/>
        <family val="2"/>
      </rPr>
      <t>x 4,5 / 18 = 182,65),</t>
    </r>
  </si>
  <si>
    <r>
      <t>Cercle de </t>
    </r>
    <r>
      <rPr>
        <b/>
        <sz val="11"/>
        <color rgb="FF232323"/>
        <rFont val="Arial"/>
        <family val="2"/>
      </rPr>
      <t>32 cm</t>
    </r>
    <r>
      <rPr>
        <sz val="11"/>
        <color rgb="FF232323"/>
        <rFont val="Arial"/>
        <family val="2"/>
      </rPr>
      <t> = </t>
    </r>
    <r>
      <rPr>
        <b/>
        <sz val="11"/>
        <color rgb="FF232323"/>
        <rFont val="Arial"/>
        <family val="2"/>
      </rPr>
      <t>20 parts</t>
    </r>
    <r>
      <rPr>
        <sz val="11"/>
        <color rgb="FF232323"/>
        <rFont val="Arial"/>
        <family val="2"/>
      </rPr>
      <t> (3,14 x 16</t>
    </r>
    <r>
      <rPr>
        <vertAlign val="superscript"/>
        <sz val="11"/>
        <color rgb="FF232323"/>
        <rFont val="Arial"/>
        <family val="2"/>
      </rPr>
      <t>2</t>
    </r>
    <r>
      <rPr>
        <sz val="11"/>
        <color rgb="FF232323"/>
        <rFont val="Arial"/>
        <family val="2"/>
      </rPr>
      <t> x 4,5 / 20 = 181),</t>
    </r>
  </si>
  <si>
    <r>
      <t>Cercle de </t>
    </r>
    <r>
      <rPr>
        <b/>
        <sz val="11"/>
        <color rgb="FF232323"/>
        <rFont val="Arial"/>
        <family val="2"/>
      </rPr>
      <t>33,5 cm</t>
    </r>
    <r>
      <rPr>
        <sz val="11"/>
        <color rgb="FF232323"/>
        <rFont val="Arial"/>
        <family val="2"/>
      </rPr>
      <t> = </t>
    </r>
    <r>
      <rPr>
        <b/>
        <sz val="11"/>
        <color rgb="FF232323"/>
        <rFont val="Arial"/>
        <family val="2"/>
      </rPr>
      <t>22 parts</t>
    </r>
    <r>
      <rPr>
        <sz val="11"/>
        <color rgb="FF232323"/>
        <rFont val="Arial"/>
        <family val="2"/>
      </rPr>
      <t> (3,14 x 16,75</t>
    </r>
    <r>
      <rPr>
        <vertAlign val="superscript"/>
        <sz val="11"/>
        <color rgb="FF232323"/>
        <rFont val="Arial"/>
        <family val="2"/>
      </rPr>
      <t>2</t>
    </r>
    <r>
      <rPr>
        <sz val="11"/>
        <color rgb="FF232323"/>
        <rFont val="Arial"/>
        <family val="2"/>
      </rPr>
      <t> x 4,5 / 22 = 180,28)...</t>
    </r>
  </si>
  <si>
    <t>Valeurs de référence , j'ai choisi ce diamètre pour un gateau de 3 parts comme bases de calculs pour l'ensemble du tableau. Vous pouvez  modifier ces valeurs si vous le souhaitez.</t>
  </si>
  <si>
    <t>Si vous ne trouvez pas de correspondance à ce que vous recherchez dans le tableau; modifiez ces 3 valeurs</t>
  </si>
  <si>
    <t>le nombre de parts est dépendant du diamètre donc de la surface = PI() 3.14 * (rayon*rayon) j'ai conservé la hauteur et les volumes inutiles ici pour indication</t>
  </si>
  <si>
    <t>Valeurs de référence , j'ai choisi ce diamètre pour un gateau de 3 parts comme bases de calculs pour l'ensemble du tableau. Vous pouvez  modifier ces valeurs si vous le souhaitez.Regardez le résultat</t>
  </si>
  <si>
    <t xml:space="preserve"> 1 part</t>
  </si>
  <si>
    <t>Si vous ne trouvez pas ce que vous recherchez dans la liste; saisissez vos valeurs dans les cellules jaune encre rouge</t>
  </si>
  <si>
    <t>Nombre de parts pour des entremets ronds de 4,5 cm de hauteur :  cercle extensible de 12.5 à 33.5 cm</t>
  </si>
  <si>
    <t>LIENS INTERNET POUR RECHERCHE DE FORMULES</t>
  </si>
  <si>
    <t>Différentes formules pour calculer l'Aire ou surface du cercle</t>
  </si>
  <si>
    <t>Différentes formules pour calculer le volume d'un entremet</t>
  </si>
  <si>
    <t>format personnalisé</t>
  </si>
  <si>
    <t>CONVERSIONS</t>
  </si>
  <si>
    <t>Gastro Norm</t>
  </si>
  <si>
    <t>Transférer  des cercles dans des cadres</t>
  </si>
  <si>
    <t>rayon</t>
  </si>
  <si>
    <t>Poids crème liquide</t>
  </si>
  <si>
    <t>Coeff.</t>
  </si>
  <si>
    <t>Différentes formules pour calculer le volume d'un cylindre (cercle à tarte)</t>
  </si>
  <si>
    <t>Calculez le volume des moules et cadres rectangles</t>
  </si>
  <si>
    <t>Nb de moules</t>
  </si>
  <si>
    <t>Quel poids de pâte ou de liquide faut-il dans un ou des cercle (s)</t>
  </si>
  <si>
    <t>Poids de pâte ou liquide en Kg</t>
  </si>
  <si>
    <t>Poids de pâte ou de liquide dans un cercle</t>
  </si>
  <si>
    <t xml:space="preserve">Tableau de conversion </t>
  </si>
  <si>
    <t>quantités d'huile et beurre</t>
  </si>
  <si>
    <t>HUILE</t>
  </si>
  <si>
    <t>BEURRE</t>
  </si>
  <si>
    <t>Conversion Litre en ml/cm3 et l'inverse</t>
  </si>
  <si>
    <t xml:space="preserve">Nombre de parts pour les gâteaux de 4 cm de hauteur </t>
  </si>
  <si>
    <t>Les portions sont basées sur des parts de taille standard</t>
  </si>
  <si>
    <t>Nb de carrés</t>
  </si>
  <si>
    <t>Surface des carrés</t>
  </si>
  <si>
    <t>Nb de rectangles</t>
  </si>
  <si>
    <t>Surface des rectangles</t>
  </si>
  <si>
    <t>Nb gâteaux ronds</t>
  </si>
  <si>
    <t>Hauteur du gâteau</t>
  </si>
  <si>
    <t>Surface des gâteaux ronds</t>
  </si>
  <si>
    <t>Surface des gâteaux carrés</t>
  </si>
  <si>
    <t>combien de PATE A SUCRE est nécessaire pour couvrir un ou plusieurs gâteaux.</t>
  </si>
  <si>
    <t>épaisseur de pâte à sucre</t>
  </si>
  <si>
    <t>Poids de pâte à sucre  étalée à 5 mm d'épaisseur</t>
  </si>
  <si>
    <t>CONVERSIONS DIVERSES Adresses du Net</t>
  </si>
  <si>
    <t>Dans caractères spéciaux =&gt; symboles =&gt; Nombres et symboles. Là tu descends (tu as d'abord une série de nombre entourés, puis des nombres sous fractions, ...) et enfin tu as deux lignes de 0 à 9 écrit petit, ceux sont eux, les exposants et les indices.</t>
  </si>
  <si>
    <t>PI()*(Rayon^2)</t>
  </si>
  <si>
    <t>ou en copier-coller</t>
  </si>
  <si>
    <t xml:space="preserve">m² </t>
  </si>
  <si>
    <t xml:space="preserve">M² </t>
  </si>
  <si>
    <t>m³ </t>
  </si>
  <si>
    <t>M³ </t>
  </si>
  <si>
    <t>PI()*(Rayon*Rayon)</t>
  </si>
  <si>
    <t>X</t>
  </si>
  <si>
    <t>PI()*(Diamètre/2)*(Diamètre/2)</t>
  </si>
  <si>
    <t>⓭</t>
  </si>
  <si>
    <t>⓮</t>
  </si>
  <si>
    <t>Z</t>
  </si>
  <si>
    <t>N°</t>
  </si>
  <si>
    <t>p</t>
  </si>
  <si>
    <t>Fonction : Adresse colonne</t>
  </si>
  <si>
    <t>N° de ligne</t>
  </si>
  <si>
    <t>((PI()*(Rayon^2)*Hauteur))</t>
  </si>
  <si>
    <t>dm³ </t>
  </si>
  <si>
    <t>(PI()*(Rayon*Rayon)*Hauteur)</t>
  </si>
  <si>
    <t>1m2 = 10.000 cm2 </t>
  </si>
  <si>
    <t>1 cm = 0,01 m donc </t>
  </si>
  <si>
    <t>kl</t>
  </si>
  <si>
    <t>hl</t>
  </si>
  <si>
    <t>dal</t>
  </si>
  <si>
    <t>litre - dm³ </t>
  </si>
  <si>
    <t>ml</t>
  </si>
  <si>
    <t>((Diamètre/2)*(Diamètre/2)*3.1416)*Hauteur</t>
  </si>
  <si>
    <t>ou </t>
  </si>
  <si>
    <t>1 cm² = 0,01 x 0,01 = 0,0001 m² = 10^-4 m² </t>
  </si>
  <si>
    <t>1cm2=1/10.000 m2</t>
  </si>
  <si>
    <t>L'aire d'un cercle de 22cm est égale à 3,14 x (11x11) = 379,94 cm2</t>
  </si>
  <si>
    <t>1cm^2=0.0001m^2</t>
  </si>
  <si>
    <t>Pour passer de m² en cm² il faut faire l'inverse </t>
  </si>
  <si>
    <t>2 m³ </t>
  </si>
  <si>
    <t>L'aire d'un cercle de 22cm est égale à PI() x (11x11) = 380.13 cm2</t>
  </si>
  <si>
    <t>PI()*(11*11)</t>
  </si>
  <si>
    <t>17 cm²=0.0017 m². </t>
  </si>
  <si>
    <t>1 m = 100 cm </t>
  </si>
  <si>
    <t>Aire ou Surface</t>
  </si>
  <si>
    <t>1 m² = 100 x 100 = 10 000 cm²</t>
  </si>
  <si>
    <t>10 000 cm2 = 100 dm2 = 1 m2 </t>
  </si>
  <si>
    <t>1 cm2 = 0.001 dm2 = 0.00001 m2</t>
  </si>
  <si>
    <t>Pour les volumes :</t>
  </si>
  <si>
    <t>Equivalence litre / Kg</t>
  </si>
  <si>
    <t>1   l</t>
  </si>
  <si>
    <t>Saisissez votre volume</t>
  </si>
  <si>
    <t>Saisissez vos valeurs</t>
  </si>
  <si>
    <t>L</t>
  </si>
  <si>
    <t>hg</t>
  </si>
  <si>
    <t>dag</t>
  </si>
  <si>
    <t>gr</t>
  </si>
  <si>
    <t>https://fr.wikipedia.org/wiki/Gastro_Norm</t>
  </si>
  <si>
    <t>CERCLES A TRANSFÉRER</t>
  </si>
  <si>
    <t>Le format de base est le GN 1/1, qui fait 530 x 325 mm. Les autres sont des multiples ou des sous-multiples de ce module de base. Les formats généralement rencontrés chez les professionnels sont1 :</t>
  </si>
  <si>
    <t>dans des moules et caisses rectangles</t>
  </si>
  <si>
    <t>Les profondeurs les plus courantes sont 20, 40, 65, 100, 150 et 200 mm.</t>
  </si>
  <si>
    <t>Saisissez vos valeurs dans les cellules fond jaune encre rouge</t>
  </si>
  <si>
    <t>Lien Auteur:</t>
  </si>
  <si>
    <t>http://www.cestmafournee.com/2013/06/quelles-quantites-pour-mon-moule.html</t>
  </si>
  <si>
    <t>Tableau de conversion quantités d'huile et beurre</t>
  </si>
  <si>
    <t xml:space="preserve">Saisissez les valeurs dans les cellules fond jaune encre rouge </t>
  </si>
  <si>
    <t>litre (s)</t>
  </si>
  <si>
    <t>ml / cm3</t>
  </si>
  <si>
    <t>Source du net  -je n'arrive pas à retrouver l'adresse..désolé</t>
  </si>
  <si>
    <r>
      <t>Relation de base : 1 l = 1000 cm</t>
    </r>
    <r>
      <rPr>
        <vertAlign val="superscript"/>
        <sz val="11"/>
        <color rgb="FF335533"/>
        <rFont val="Calibri"/>
        <family val="2"/>
        <scheme val="minor"/>
      </rPr>
      <t>3</t>
    </r>
  </si>
  <si>
    <r>
      <t>Relation de base : 1 cm</t>
    </r>
    <r>
      <rPr>
        <vertAlign val="superscript"/>
        <sz val="11"/>
        <color rgb="FF335533"/>
        <rFont val="Calibri"/>
        <family val="2"/>
        <scheme val="minor"/>
      </rPr>
      <t>3</t>
    </r>
    <r>
      <rPr>
        <sz val="11"/>
        <color rgb="FF335533"/>
        <rFont val="Calibri"/>
        <family val="2"/>
        <scheme val="minor"/>
      </rPr>
      <t> = 0.001 l</t>
    </r>
  </si>
  <si>
    <t>1 gr = 1 ml =1 cm3 = 0.001 L</t>
  </si>
  <si>
    <t>1kg = 1000g- cm3</t>
  </si>
  <si>
    <t>Nombre de parts pour les gâteaux de 4 cm de hauteur  - Les portions sont basées sur des parts de taille standard</t>
  </si>
  <si>
    <t>http://blog.cerfdellier.com/combien-de-parts-dans-un-gateau/</t>
  </si>
  <si>
    <t>Nombre de parts pêle - mèle</t>
  </si>
  <si>
    <t>En général, les professionnels comptent environ 3 cm/3,5 cm par part dans une bûche.</t>
  </si>
  <si>
    <t>Pour un coeur de 20 cm de diamètre et 10 cm de haut, vous aurez 18 parts.</t>
  </si>
  <si>
    <t>Dans un cercle de 20 cm de diamètre,  un fraisier de 8 parts...</t>
  </si>
  <si>
    <t>Pour un moule de 4,5cm de hauteur et de diamètre 20cm = 8 parts</t>
  </si>
  <si>
    <t>dans des cadres 40 x 60 (en vrai environ 38 X 58, mais on les appelle 40/60 pour simplifier..!) on taille 50 à 60 portions selon la hauteur</t>
  </si>
  <si>
    <t>Entremets pour 15 personnes (format 14/16 parts)  un cercle de 28 cm, hauteur 3 cm. Donc pour 12 personnes, un cercle de 24 cm selon la hauteur.</t>
  </si>
  <si>
    <t>Pour 18 x 25x 4,5cm, vous pourez faire  10 bonnes parts (200cm³) ou 12 petites parts (170cm³)</t>
  </si>
  <si>
    <t>Si vous faîtes 12 parts avec un 26 x 4,5cm, cela fait des parts de 180cm³, soit 11 parts dans votre moule 18 x25 x 4,5cm</t>
  </si>
  <si>
    <t>Quantité de pâte à sucre pour un gâteau de 4 cm de hauteur épaisseur de pâte à sucre étalée de 5 mm d'épaisseur</t>
  </si>
  <si>
    <t>Poids de PATE A SUCRE  étalée à 5 mm  d'épaisseur sur des gâteaux RONDS de  4 cm de hauteur</t>
  </si>
  <si>
    <t>Poids de PATE A SUCRE  étalée à 5 mm  d'épaisseur sur des gâteaux CARRÉS de  4 cm de hauteur</t>
  </si>
  <si>
    <t>cellules jaunes encre rouge combien de cercles voulez vous faire - passe au bleu si supérieur à 1</t>
  </si>
  <si>
    <t xml:space="preserve">Poids de PATE A SUCRE  étalée à 5 mm  d'épaisseur sur des gâteaux RONDS de diamètre et hauteur variables </t>
  </si>
  <si>
    <t>http://cestmamanquilafait.com/wordpress/recettes-sucrees/pieces-montees-americaines/pieces-montees-tutoriels/tableaudequantitedepateasucrepartailleformedugateau3d</t>
  </si>
  <si>
    <t>Cuisine</t>
  </si>
  <si>
    <t>Dans les recettes de cuisine, les ingrédients sont souvent exprimés en unités de volume.</t>
  </si>
  <si>
    <t xml:space="preserve">On ne peut pas directement convertir ces volumes en unités de poids parce que le poids d'un volume donné dépend de la substance. </t>
  </si>
  <si>
    <t xml:space="preserve"> Par exemple, un litre d'eau pèse considérablement plus qu'un litre d'alcohol et celui-là en revanche pèse plus qu'un litre d'air. </t>
  </si>
  <si>
    <t xml:space="preserve"> La masse volumique est le lien manquant entre les volumes et les poids.</t>
  </si>
  <si>
    <t> masse volumique</t>
  </si>
  <si>
    <t>https://fr.wikipedia.org/wiki/Masse_volumique</t>
  </si>
  <si>
    <t>https://fr.wikipedia.org/wiki/Masse_volumique#cite_note-9</t>
  </si>
  <si>
    <t>Masse volumique de la génoise page 87 et 117</t>
  </si>
  <si>
    <t>https://pastel.archives-ouvertes.fr/file/index/docid/501015/filename/2007AGPT0085.pdf</t>
  </si>
  <si>
    <t>les crèmes fouettées: ce sont des crèmes foisonnées par incorporation d'air. Le taux de foisonnement, c'est-à-dire le rapport entre le volume de la crème fouettée</t>
  </si>
  <si>
    <t xml:space="preserve">et le volume initial ne doit généralement pas dépasser 3,5. Seules les crèmes non maturées conviennent au foisonnement. </t>
  </si>
  <si>
    <t>La crème Chantilly est une crème fouettée sucrée avec au moins 15 pour cent de saccharose;</t>
  </si>
  <si>
    <t>les crèmes sous pression: elles sont conditionnées dans des récipients métalliques étanches avec du protoxyde d'azote qui assure leur foisonnement</t>
  </si>
  <si>
    <t>Les crèmes fouettées ou sous pression peuvent être légères ou contenir plus de 30 pour cent de matière grasse</t>
  </si>
  <si>
    <t>Leur conservation est assurée par pasteurisation, stérilisation ou congélation.</t>
  </si>
  <si>
    <t>http://www.fao.org/docrep/t4280f/T4280F0i.htm</t>
  </si>
  <si>
    <t xml:space="preserve">10ml d'eau équivaut à 10g mais c'est parce qu'elle a une masse volumique de 1000g.L^(-1) </t>
  </si>
  <si>
    <t xml:space="preserve"> le lait a une masse volumique de l'ordre de 1030 g.L^(-1) donc le tableau n'est pas tout à fait exacte lol ..</t>
  </si>
  <si>
    <t>..enfin pour la cuisine ça devrait aller! Dans tous les cas merci pour la convertion huile/beurre c'est super utile!</t>
  </si>
  <si>
    <t>http://fashion.maman.over-blog.com/article-conversion-huile-beurre-eau-120981117.html</t>
  </si>
  <si>
    <t>Équivalence</t>
  </si>
  <si>
    <t>http://pages.infinit.net/pagesweb/equivalences/ing.htm</t>
  </si>
  <si>
    <t>http://pages.infinit.net/pagesweb/equivalences/vol.htm</t>
  </si>
  <si>
    <t>Chiffres clés : calculer le nombre de part pour un entremets</t>
  </si>
  <si>
    <t>http://www.lafolleaventuredemelanie.com/chiffres-cles-calculer-les-quantites-d-ingredients-d-un-cercle-a-un-autre.html</t>
  </si>
  <si>
    <t>http://www.la-recette-de-cuisine.com/trucs-et-astuces/trucs-astuces-comment-improviser-un-cercle-a-patisserie.html</t>
  </si>
  <si>
    <t>http://conseils-cap-patisserie.fr/quelles-tailles-de-cercle-pour-un-nombre-de-personnes-definis/</t>
  </si>
  <si>
    <t>http://conseils-cap-patisserie.fr/category/conseils-pour-le-cap-de-patisserie/</t>
  </si>
  <si>
    <t>Conversions des unités usuelles en patisserie</t>
  </si>
  <si>
    <t>convertir des unités de volume de litre en centimètre cube</t>
  </si>
  <si>
    <t>https://www.unitjuggler.com/convertir-volume-de-l-en-cm3.html</t>
  </si>
  <si>
    <t> convertir des unités de volume de centimètre cube en litre</t>
  </si>
  <si>
    <t>https://www.unitjuggler.com/convertir-volume-de-cm3-en-l.html?val=600</t>
  </si>
  <si>
    <t>http://patisserie.dumontweb.com/bonasavoir/conversions-usuelles.html</t>
  </si>
  <si>
    <t>Convertisseur de recettes dans le système métrique</t>
  </si>
  <si>
    <t>http://patisserie.dumontweb.com/bonasavoir/conversions-recettes.html</t>
  </si>
  <si>
    <r>
      <t>Procédé et installation de garnissage d'un produit patissier avec des lamelles de fruits</t>
    </r>
    <r>
      <rPr>
        <sz val="12"/>
        <color rgb="FF000000"/>
        <rFont val="Times New Roman"/>
        <family val="1"/>
      </rPr>
      <t> </t>
    </r>
  </si>
  <si>
    <t>http://www.google.com/patents/EP1817959B1?cl=fr</t>
  </si>
  <si>
    <t>BLOGS -SITES et  divers</t>
  </si>
  <si>
    <t>http://pochadouilles.canalblog.com/</t>
  </si>
  <si>
    <t>http://www.florilege-gourmand.fr/a-propos/entremets/</t>
  </si>
  <si>
    <t>http://www.marmiton.org/recettes/recette_gateau-mousse-de-mascarpone-framboises-et-biscuits-roses-de-reims_167837.aspx</t>
  </si>
  <si>
    <t>http://www.cestmafournee.com/2011/11/la-tarte-au-citron-version-2.html</t>
  </si>
  <si>
    <t>http://www.mercotte.fr/2006/02/13/une-journee-avec-christophe-felder-trucs-et-astuces/</t>
  </si>
  <si>
    <t>https://www.meilleurduchef.com/cgi/mdc/l/fr/boutique/produits/goi-cercle_tarte_haut_10.html</t>
  </si>
  <si>
    <t>http://www.deco-relief.fr/category.php?id_category=223</t>
  </si>
  <si>
    <t>http://www.flux-info.fr/cuisine/recette-152899-Cercle-a-tarte-8-cm-hauteur-2-cm---Cook-Shop.html</t>
  </si>
  <si>
    <t>https://www.likeachef.fr/les-videos/foncer-un-cercle-a-tarte</t>
  </si>
  <si>
    <t>Cercles à tarte</t>
  </si>
  <si>
    <t>Recherche : Joël Leboucher..UPRT "Union des Personnels de la Restauration Territoriale"  membre du réseau RESTAU'CO</t>
  </si>
  <si>
    <t>FORMAT DE CELLULES CARRÉES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</si>
  <si>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</si>
  <si>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</si>
  <si>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</si>
  <si>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</si>
  <si>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</si>
  <si>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</si>
  <si>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largeur colonne</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</si>
  <si>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</si>
  <si>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</si>
  <si>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</si>
  <si>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</si>
  <si>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</si>
  <si>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</si>
  <si>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</si>
  <si>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</si>
  <si>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</si>
  <si>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</si>
  <si>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</si>
  <si>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</si>
  <si>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</si>
  <si>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</si>
  <si>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</si>
  <si>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</si>
  <si>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</si>
  <si>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LIENS INTERNET POUR RECHERCHE DE RECETTES</t>
  </si>
  <si>
    <t>http://webtv.ac-versailles.fr/restauration/Patisserie</t>
  </si>
  <si>
    <t>de mon expérience et des utilitaires de la restauration collective</t>
  </si>
  <si>
    <t>A chacun de faire évoluer ces documents et de les modifier pour son utilisation.......</t>
  </si>
  <si>
    <t>Transmettez votre savoir et votre savoir faire  peu importe qui le récupère; pourvu qu'un plus grand nombre puisse en bénéficier.</t>
  </si>
  <si>
    <t>Joël LEBOUCHER …Octobre 2015</t>
  </si>
  <si>
    <t>COMBIEN DE CERCLES VOULEZ VOUS FONCER</t>
  </si>
  <si>
    <t>quels diamètres - quelles hauteurs - avec ou sans crêtes - avec ou sans"rognures"</t>
  </si>
  <si>
    <t>Hauteur du cercle en cm</t>
  </si>
  <si>
    <t>VALEURS DE RÉFÉRENCE  ces valeurs de référence commandent le fonctionnement de la fiche</t>
  </si>
  <si>
    <t>Valeurs de référence pour des cercles</t>
  </si>
  <si>
    <t>Si vous n'êtes pas d'accord avec ces valeurs de référence - saisissez les votres avec le poids de pâte correspondant</t>
  </si>
  <si>
    <t>Surface du fond du cercle de référence</t>
  </si>
  <si>
    <t>Surface de la hauteur du cercle de référence</t>
  </si>
  <si>
    <t>Surface (plus explicite) est utilisé en place de Aire</t>
  </si>
  <si>
    <t>surface de pâte (fond + la hauteur du cercle)  +  hauteur des crêtes (partie dépassant du cercle 5 mm pour une tarte - 8 mm pour une quiche)  + un peu de "rab"  l'exédent à la découpe de pâte avec le rouleau sur le cercle (rognures recyclables)</t>
  </si>
  <si>
    <t xml:space="preserve">donc B égal surface du fond + surface de la hauteur du cercle + crête + "rab" découpe </t>
  </si>
  <si>
    <t>Volume de pâte - cylindre évidé ( 1 fond plus hauteur évidée) = surface C multipliée par épaisseur de pâte -2 à 4 mm</t>
  </si>
  <si>
    <t>AIDE MÉMOIRE  du net : calcul de l'aire d'un cylindre…un fond de tatrte est un cylidre évidé sans couvercle</t>
  </si>
  <si>
    <t>Aire d'un cylindre</t>
  </si>
  <si>
    <t>Leçon sur l'aire des cercles</t>
  </si>
  <si>
    <t>COMBIEN DE CERCLES VOULEZ VOUS FONCER  quels diamètres - quelles hauteurs - avec ou sans crêtes - avec ou sans"rognures"</t>
  </si>
  <si>
    <t>à</t>
  </si>
  <si>
    <t>Poids de Pâte à utiliser</t>
  </si>
  <si>
    <t>❼ si vous n'êtes pas d'accord avec le poids de pâte modifiez le poids de pâte de référence que vous avez saisi cellule</t>
  </si>
  <si>
    <t>Pour ces valeurs de références je me suis appuyé sur la technique du fonçage de cercle a tarte page 489 - 490 -La Cuisine de Référence Michel MAINCENT-MOREL éditions BPI - Septembre 2002</t>
  </si>
  <si>
    <t>Certains Pâtissiers ne comptent pas de "rognures" - calculent juste le diamètre du fond et la hauteur "pilpoil" du cercle donc Zéro pur les rognures</t>
  </si>
  <si>
    <t>La formule utilisée est simple :</t>
  </si>
  <si>
    <t>votre poids de pâte</t>
  </si>
  <si>
    <t>par le nouveau volume</t>
  </si>
  <si>
    <t>par le volume de référence</t>
  </si>
  <si>
    <t>Volume de référence</t>
  </si>
  <si>
    <t>La hauteur de crête peut varier - exemple 8 mm pour une quiche - l'épaisseur de pâte peut varier de 2 à 4 mm.A vous de saisir vos valeurs de référence avec le poids de pâte correspondant</t>
  </si>
  <si>
    <t>Comparatif Excel et tableau Chaboisier/Lebigre</t>
  </si>
  <si>
    <t>Poids de Pâte à utiliser Excel</t>
  </si>
  <si>
    <t>Poids Chaboisier/Lebigre</t>
  </si>
  <si>
    <t>Ecarts Chaboisier/Lebigre et Excel</t>
  </si>
  <si>
    <t>Je n'ai pas le livre pour vérifier les données…je reste perplexe..il manque une donnée : la hauteur des cercles</t>
  </si>
  <si>
    <t>le nombre de parts est dépendant de la surface = (Longueur X largeur) (ou l'inverse) X nombre de cadres</t>
  </si>
  <si>
    <t>A vous de saisir le nombre de cadres</t>
  </si>
  <si>
    <t>VALEURS DE RÉFÉRENCE  ces valeurs de référence commandent le fonctionnement de la fiche….Si vous n'êtes pas d'accord avec ces valeurs ; saisissez les votres</t>
  </si>
  <si>
    <t>Dans ce tableau j'ai conservé une valeur hauteur non utilisée ici (elle alimente la colonne volume )pour une utilisation ultérieure</t>
  </si>
  <si>
    <t>VALEURS DE RÉFÉRENCE si vous n'êtes pas d'accord avec ces valeurs ; saisissez les votres</t>
  </si>
  <si>
    <t xml:space="preserve"> CE TABLEAU QUI EST LIÉ AVEC LE TABLEAU CI-DESSUS</t>
  </si>
  <si>
    <t>NE SAISISSEZ RIEN DANS CE TABLEAU</t>
  </si>
  <si>
    <t>Poids d'une Part</t>
  </si>
  <si>
    <t>Cliquez sur les liens ci-dessous</t>
  </si>
  <si>
    <t>cake design</t>
  </si>
  <si>
    <t>wedding cake youtube</t>
  </si>
  <si>
    <t>wedding cake photos</t>
  </si>
  <si>
    <t>FAIRE UN GÂTEAU VÉGÉTAL AVEC LES FLEURS DU JARDIN</t>
  </si>
  <si>
    <t>VALEURS DE RÉFÉRENCE  Si vous n'êtes pas d'accord avec le poids prévu pour 1 bac gastro - Saisissez votre poids de pâte</t>
  </si>
  <si>
    <t>VALEURS SAISIES DANS LE TABLEAU PRINCIPAL</t>
  </si>
  <si>
    <t>Poids de pâte</t>
  </si>
  <si>
    <t>Le poids de pâte prévu dépend du poids de pâte de référence pour les dimensions du cadre ou bac saisies dans la cellule</t>
  </si>
  <si>
    <t>PÂTES LEVÉES DIVERSES</t>
  </si>
  <si>
    <t xml:space="preserve">3 principes s'imposent pour réussir une pâte levée: </t>
  </si>
  <si>
    <t>Utiliser une farine riche en gluten.</t>
  </si>
  <si>
    <t>Donner aux pâtes une consistance molle et élastique afin de retenir la fermentation.</t>
  </si>
  <si>
    <t>Tenir les pâtes dans un milieu ambiant de 25-30°C environ.</t>
  </si>
  <si>
    <t>L'objectif premier de ce document est de vous fournir des fiches avec des fonctions Excel pour vous simplifier la vie .La composition de ces recettes validées est donnée à titre indicatif . Vous pouvez modifier les quantités de base et la composition des recettes à votre convenance</t>
  </si>
  <si>
    <t>Bordures or  fiches duplicables</t>
  </si>
  <si>
    <t>Bordures vertes recommandations - indications - suggestions- conseils</t>
  </si>
  <si>
    <r>
      <t>ROLES DES COMPOSANTS DES PATES LEVEES</t>
    </r>
    <r>
      <rPr>
        <b/>
        <sz val="15.5"/>
        <color rgb="FF000000"/>
        <rFont val="Arial"/>
        <family val="2"/>
      </rPr>
      <t xml:space="preserve"> </t>
    </r>
  </si>
  <si>
    <t>NE PAS SUPPRIMER CES COLONNES</t>
  </si>
  <si>
    <t xml:space="preserve">La farine: </t>
  </si>
  <si>
    <t>Elle permet à la pâte d'avoir du corps et de retenir la fermentation ; on a un produit plus digeste et plus aéré.</t>
  </si>
  <si>
    <t xml:space="preserve">La levure: </t>
  </si>
  <si>
    <t>Elle provoque la fermentation en se nourrissant des sucres qui se décomposent en gaz carbonique et en alcool. Donne la légèreté et du goût par la fermentation.</t>
  </si>
  <si>
    <t xml:space="preserve">Le sel: </t>
  </si>
  <si>
    <t>Régularise la fermentation et aide à la conservation.</t>
  </si>
  <si>
    <t xml:space="preserve">Le sucre: </t>
  </si>
  <si>
    <t>Favorise la fermentation. Il apporte de la couleur (à la cuisson) et du goût.</t>
  </si>
  <si>
    <t xml:space="preserve">Les oeufs: </t>
  </si>
  <si>
    <r>
      <t xml:space="preserve">Hydratent les particules de farine. Apportent </t>
    </r>
    <r>
      <rPr>
        <b/>
        <i/>
        <sz val="10"/>
        <color rgb="FF000000"/>
        <rFont val="Arial"/>
        <family val="2"/>
      </rPr>
      <t xml:space="preserve">la </t>
    </r>
    <r>
      <rPr>
        <sz val="11.5"/>
        <color rgb="FF000000"/>
        <rFont val="Arial"/>
        <family val="2"/>
      </rPr>
      <t xml:space="preserve">finesse et le goût, les jaunes apportent la matière grasse et la </t>
    </r>
    <r>
      <rPr>
        <b/>
        <sz val="11.5"/>
        <color rgb="FF000000"/>
        <rFont val="Arial"/>
        <family val="2"/>
      </rPr>
      <t xml:space="preserve">couleur ; </t>
    </r>
    <r>
      <rPr>
        <sz val="11.5"/>
        <color rgb="FF000000"/>
        <rFont val="Arial"/>
        <family val="2"/>
      </rPr>
      <t>les blancs coagulent à la cuisson ce qui donne de la tenue aux pâtes.</t>
    </r>
  </si>
  <si>
    <t>L'eau:</t>
  </si>
  <si>
    <t>Comme les oeufs, elle hydrate les particules d'amidon de la farine et donne de l'élasticité au gluten. L'eau est indispensable à la fermentation.</t>
  </si>
  <si>
    <t xml:space="preserve">Le beurre: </t>
  </si>
  <si>
    <t>Apporte la qualité gustative.</t>
  </si>
  <si>
    <t xml:space="preserve">La poudre de lait: </t>
  </si>
  <si>
    <t>Apporte une meilleure qualité gustative et donne du moelleux.</t>
  </si>
  <si>
    <t>Mickaël Rabeau Formateur AFPA Rochefort sur mer 2016</t>
  </si>
  <si>
    <t>PAINS AUX RAISINS</t>
  </si>
  <si>
    <t>Combien de pièces  voulez vous faire</t>
  </si>
  <si>
    <t xml:space="preserve">pièces </t>
  </si>
  <si>
    <t xml:space="preserve">Référence pour combien de pièces </t>
  </si>
  <si>
    <t>1/2 rouleau de large - 25 cm</t>
  </si>
  <si>
    <t>Pour 1 pain aux raisins</t>
  </si>
  <si>
    <t>QUANTITÉS A METTRE EN ŒUVRE</t>
  </si>
  <si>
    <t>Partie mouillée  ou non - dorure ou eau</t>
  </si>
  <si>
    <t>1 rouleau de long 50 cm</t>
  </si>
  <si>
    <t>pâte à croissants</t>
  </si>
  <si>
    <t>crème patissière</t>
  </si>
  <si>
    <t>de raisins au rhum</t>
  </si>
  <si>
    <t>SOUDURE</t>
  </si>
  <si>
    <t xml:space="preserve">❶ VALEURS DE RÉFÉRENCE </t>
  </si>
  <si>
    <t>Cuisson: 200-210°C plaque doublée.</t>
  </si>
  <si>
    <t>si vous n'êtes pas d'accord ave le nombre de pièce ou les grammages - saisissez ce qui vous convient</t>
  </si>
  <si>
    <t>la largeur de la soudure n'est pas à l'échelle mais dépend ici de la largeur (9-68 pixels) standard de la colonne</t>
  </si>
  <si>
    <t>gomme</t>
  </si>
  <si>
    <t>Variante : la pâte à croissant est parfois remplacée par de la pâte à brioche</t>
  </si>
  <si>
    <t>400 g de pâte à croissants beurrée à 125 g de beurre + 150-180 g de crème pâtissière + 120 g de raisins au rhum = 800g/10 pièces = 80 g/pièce. Cuisson: 200-210°C plaque doublée.</t>
  </si>
  <si>
    <t>DIPLOMATE</t>
  </si>
  <si>
    <t>Combien de caisses  voulez vous faire</t>
  </si>
  <si>
    <t>Combien de Parts  voulez vous faire</t>
  </si>
  <si>
    <t>Recette de référence prévue</t>
  </si>
  <si>
    <t>pour</t>
  </si>
  <si>
    <t>Pour 1 part</t>
  </si>
  <si>
    <t>PHASES ESSENTIELLES  DE PROGRESSION</t>
  </si>
  <si>
    <t>Brioches, pains au lait, pains aux raisins</t>
  </si>
  <si>
    <t>parer et couper en cube</t>
  </si>
  <si>
    <t xml:space="preserve">Fruits confits ou raisins </t>
  </si>
  <si>
    <t>Ajouter</t>
  </si>
  <si>
    <t>Appareil:</t>
  </si>
  <si>
    <t>Lait</t>
  </si>
  <si>
    <t>Faire bouillir le lait puis le verser sur le mélange oeufs + sucre + vanille</t>
  </si>
  <si>
    <t>Œufs</t>
  </si>
  <si>
    <t>Sucre</t>
  </si>
  <si>
    <t>Vanille</t>
  </si>
  <si>
    <t>Rhum</t>
  </si>
  <si>
    <t>❶ POIDS DE RÉFÉRENCE POUR 1 CAISSE</t>
  </si>
  <si>
    <t>Au choix</t>
  </si>
  <si>
    <t>Recette de référence pour une caisse de 30/40 cm, papier sulfurisé au fond, beurrer autour. couper en 24 parts (6 x 4)</t>
  </si>
  <si>
    <t>PROGRESSION DU TRAVAIL</t>
  </si>
  <si>
    <t>Garnir la caisse avec les cubes de brioche, verser l'appareil et mettre une grille dessus pour permettre à la brioche de bien s'imbiber.</t>
  </si>
  <si>
    <t>Cuire à 180°C au four à air pulsé pendant environ 30 min, mettre au frigo, parer,</t>
  </si>
  <si>
    <t>napper, couper en 24 parts (6 x 4)</t>
  </si>
  <si>
    <t>Utiliser la bicyclette pour marquer les parts régulièrement et rapidement.</t>
  </si>
  <si>
    <t>si vous n'êtes pas d'accord avec le nombre de parts dans une caisse - les grammages  ou les dimensions de la caisse - saisissez ce qui vous convient</t>
  </si>
  <si>
    <t>Saisissez le nombre de caisses que vous souhaitez fabriquer</t>
  </si>
  <si>
    <t>Combien de Parts  voulez vous faire à vous de savoir</t>
  </si>
  <si>
    <t>Combien de caisses devrez vous faire pour le nombre de parts saisies - 2 possibilités mathématiques au choix</t>
  </si>
  <si>
    <t>LA PATE A CROISSANTS</t>
  </si>
  <si>
    <t>la pâte à Kougelhopf</t>
  </si>
  <si>
    <t>AVANT de saisir quoique ce soit dans une cellule vérifiez bien qu'il n'y ait pas de formule en cliquant dessus</t>
  </si>
  <si>
    <t>l'hiver je n'utilise que de la farine de force (gruau) parce qu'il y a beaucoup d'humidité dans l'air. En été si l'on est pas en bord de mer on peut couper avec de la farine T55 à 50%</t>
  </si>
  <si>
    <t>Que voulez vous fabriquer</t>
  </si>
  <si>
    <t>Poids total</t>
  </si>
  <si>
    <t>poids de farine à mettre en œuvre</t>
  </si>
  <si>
    <t>Combien de Kougelhopfs voulez vous faire</t>
  </si>
  <si>
    <t>Si vous avez trop d'informations - sélectionnez les informations qui ne vous servent pas - Couleur de Police BLANC</t>
  </si>
  <si>
    <t>1 Kougelhopf</t>
  </si>
  <si>
    <t>Coeff.vente</t>
  </si>
  <si>
    <t>ingrédients</t>
  </si>
  <si>
    <t xml:space="preserve">Quant. </t>
  </si>
  <si>
    <t>Nb d'unités</t>
  </si>
  <si>
    <t>Poids unitaire</t>
  </si>
  <si>
    <t>poids de farine</t>
  </si>
  <si>
    <t>Kougelhopf</t>
  </si>
  <si>
    <t>Prix U HT ou au Kg</t>
  </si>
  <si>
    <t>Prix T HT</t>
  </si>
  <si>
    <t>LEVAIN</t>
  </si>
  <si>
    <t>Prix Un.</t>
  </si>
  <si>
    <t>Farine T 45 ou T55 (gruau)</t>
  </si>
  <si>
    <t>Levain</t>
  </si>
  <si>
    <t>Levure</t>
  </si>
  <si>
    <t>Levain : Chauffer le lait à 27°C, ajouter la levure + la  farine (température: 27°C) Pousse 30 min</t>
  </si>
  <si>
    <t>PATE : Pétrir avec le levain</t>
  </si>
  <si>
    <t>Sel</t>
  </si>
  <si>
    <t>CEufs</t>
  </si>
  <si>
    <t>Incorporer lorsque la pâte se décolle</t>
  </si>
  <si>
    <t>Beurre</t>
  </si>
  <si>
    <t>Zestes de citrons</t>
  </si>
  <si>
    <t>Mélanger ensemble puis incorporer à la pâte à la main</t>
  </si>
  <si>
    <t>Écorces d'oranges hachées</t>
  </si>
  <si>
    <t>Raisins secs lavés</t>
  </si>
  <si>
    <t>Kirsch</t>
  </si>
  <si>
    <t>PATE</t>
  </si>
  <si>
    <t>colonne</t>
  </si>
  <si>
    <t xml:space="preserve"> N° de ligne moins 1</t>
  </si>
  <si>
    <t xml:space="preserve">Prix </t>
  </si>
  <si>
    <t>si vous n'êtes pas d'accord avec les valeurs saisies - saisissez ce qui vous convient</t>
  </si>
  <si>
    <t>Nbre de Kougelhopf</t>
  </si>
  <si>
    <t>les produits à la pièce - œufs - batons de vanille etc. doivent être saisis dans les colonnes - Nb d'unité et Poids Unitaire -ne pas saisir leur poids dans la colonne Quant.</t>
  </si>
  <si>
    <t>Lien farines</t>
  </si>
  <si>
    <t>http://www.mercotte.fr/farines-et-fecules/</t>
  </si>
  <si>
    <t>Lien œufs</t>
  </si>
  <si>
    <t>PHASES ESSENTIELLES  DE PROGRESSION  La pâte à Kougelhopf</t>
  </si>
  <si>
    <t>Température de la pâte 26°C</t>
  </si>
  <si>
    <r>
      <t>2</t>
    </r>
    <r>
      <rPr>
        <vertAlign val="superscript"/>
        <sz val="11"/>
        <color rgb="FF000000"/>
        <rFont val="Calibri"/>
        <family val="2"/>
        <scheme val="minor"/>
      </rPr>
      <t>e</t>
    </r>
    <r>
      <rPr>
        <sz val="11"/>
        <color rgb="FF000000"/>
        <rFont val="Calibri"/>
        <family val="2"/>
        <scheme val="minor"/>
      </rPr>
      <t xml:space="preserve"> pointage: 15 min</t>
    </r>
  </si>
  <si>
    <r>
      <t>3</t>
    </r>
    <r>
      <rPr>
        <vertAlign val="superscript"/>
        <sz val="11"/>
        <color rgb="FF000000"/>
        <rFont val="Calibri"/>
        <family val="2"/>
        <scheme val="minor"/>
      </rPr>
      <t>e</t>
    </r>
    <r>
      <rPr>
        <sz val="11"/>
        <color rgb="FF000000"/>
        <rFont val="Calibri"/>
        <family val="2"/>
        <scheme val="minor"/>
      </rPr>
      <t xml:space="preserve"> pointage: 15 min</t>
    </r>
  </si>
  <si>
    <t>Peser à 350 g, bouler, 15 min de détente</t>
  </si>
  <si>
    <t>Chemiser les moules: beurre + amandes effilées ou amandes entières émondées</t>
  </si>
  <si>
    <t>Mettre de l'eau sur la pâte en fin de pousse</t>
  </si>
  <si>
    <r>
      <t xml:space="preserve">Cuisson 200°C </t>
    </r>
    <r>
      <rPr>
        <b/>
        <sz val="12"/>
        <color rgb="FF000000"/>
        <rFont val="Arial"/>
        <family val="2"/>
      </rPr>
      <t>sonder pour vérifier la cuisson</t>
    </r>
  </si>
  <si>
    <t>Finition : sucre glace ou beurre et sucre cristallisé.</t>
  </si>
  <si>
    <t>Avec ce modèle de fiche j'ai essayé de concilier les besoins de chacun.</t>
  </si>
  <si>
    <t>La Restauration Collective à besoin d'un poids fini et avec ce poids elle poura servir : X</t>
  </si>
  <si>
    <t>enfants de Maternelles</t>
  </si>
  <si>
    <t>adolescents</t>
  </si>
  <si>
    <t>travailleurs sédentaires</t>
  </si>
  <si>
    <t>enfants du Primaire</t>
  </si>
  <si>
    <t>personnes agées</t>
  </si>
  <si>
    <t>travailleutrs de force</t>
  </si>
  <si>
    <t>Les boulanger et Patissiers se servent du poids de farine à mettre en œuvre</t>
  </si>
  <si>
    <t>La restauration "classique" et l'enseignement fonctionnent à la portion</t>
  </si>
  <si>
    <t>A chacun d'y trouver son bonheur . Bonne utilisation - Joël Leboucher</t>
  </si>
  <si>
    <t>La pâte à brioche</t>
  </si>
  <si>
    <t>Nombre de Briochettes</t>
  </si>
  <si>
    <t>1 Briochette</t>
  </si>
  <si>
    <t>Briochettes</t>
  </si>
  <si>
    <t>Pétrissage : mélanger tous les ingrédients et pétrir jusqu'à décollement de la pâte</t>
  </si>
  <si>
    <t>Farine T45 ouT55 (gruau)</t>
  </si>
  <si>
    <t>CEufs froids</t>
  </si>
  <si>
    <t>Lait QS*</t>
  </si>
  <si>
    <t>Eau QS*</t>
  </si>
  <si>
    <t>Incorporer en fin de pétrissage</t>
  </si>
  <si>
    <t xml:space="preserve">Pour la finition, il faudra prévoir de la crème mousseline </t>
  </si>
  <si>
    <t>Crème mousseline</t>
  </si>
  <si>
    <t>1° PHASE</t>
  </si>
  <si>
    <t>PHASES ESSENTIELLES  DE PROGRESSION  La pâte à Brioche</t>
  </si>
  <si>
    <t>*On peut mettre 10 oeufs et 100-150 g de lait</t>
  </si>
  <si>
    <t>Hydratation totale (eau ou lait + oeufs) = 60 à 65 % environ</t>
  </si>
  <si>
    <r>
      <t>Pointage:</t>
    </r>
    <r>
      <rPr>
        <sz val="11"/>
        <color rgb="FF000000"/>
        <rFont val="Calibri"/>
        <family val="2"/>
        <scheme val="minor"/>
      </rPr>
      <t xml:space="preserve"> 45 minutes à 1 heure ; rompre; arrêt fermentation (frigo 4 à 16 h); rompre;</t>
    </r>
  </si>
  <si>
    <t>façonnage; pousse; cuisson.</t>
  </si>
  <si>
    <t>Détail:</t>
  </si>
  <si>
    <t>250g de pâte:</t>
  </si>
  <si>
    <r>
      <t>6-7 petites brioches:</t>
    </r>
    <r>
      <rPr>
        <sz val="11"/>
        <color rgb="FF000000"/>
        <rFont val="Calibri"/>
        <family val="2"/>
        <scheme val="minor"/>
      </rPr>
      <t xml:space="preserve"> (1/2 plaque), cuisson sur plaque chaude 220-230°C.</t>
    </r>
  </si>
  <si>
    <r>
      <t>1 grosse brioche parisienne:</t>
    </r>
    <r>
      <rPr>
        <sz val="11"/>
        <color rgb="FF000000"/>
        <rFont val="Calibri"/>
        <family val="2"/>
        <scheme val="minor"/>
      </rPr>
      <t xml:space="preserve"> (2/3 pour le corps et 1/3 pour la tête), cuisson</t>
    </r>
  </si>
  <si>
    <t>190°C (avant cuisson, inciser aux ciseaux pour obtenir une brioche à tête droite et un</t>
  </si>
  <si>
    <t>bon développement)</t>
  </si>
  <si>
    <t>LES BRIOCHES : Brioche Suisse</t>
  </si>
  <si>
    <t>Combien de moules à "génoise" voulez vous faire</t>
  </si>
  <si>
    <t>Combien de pains aux raisins voulez vous faire</t>
  </si>
  <si>
    <t xml:space="preserve">Moules à "génoise" </t>
  </si>
  <si>
    <t xml:space="preserve">Pains aux raisins </t>
  </si>
  <si>
    <t>1 brioche suisse  =</t>
  </si>
  <si>
    <t>moule à génoise de (nombre de parts)</t>
  </si>
  <si>
    <t>T.D.F.: Foncer, dorer, disposer 6 pains aux raisins autour + 1 au centre; dorer, cuisson 180°C, sirop à D 1.260 à la sortie du four ou nappage puis glace à l'eau.</t>
  </si>
  <si>
    <t>Pains aux raisins (Nombre de pains)</t>
  </si>
  <si>
    <t>pâte à brioche suisse</t>
  </si>
  <si>
    <t>crème</t>
  </si>
  <si>
    <t>fruits confits et raisins</t>
  </si>
  <si>
    <t>pâte pour le fonçage du moule</t>
  </si>
  <si>
    <t>Valeurs de référence , si vous n'êtes pas d'accord ; saisissez vos valeurs</t>
  </si>
  <si>
    <t>Couronne et Tropézienne</t>
  </si>
  <si>
    <t>COURONNE</t>
  </si>
  <si>
    <t xml:space="preserve">VALEUR DE RÉFÉRENCE </t>
  </si>
  <si>
    <t>Mettre un peu de farine sur le dessus du pâton. Avec les doigts, faire un trou bien au centre qui doit traverser le corps de la brioche.</t>
  </si>
  <si>
    <t xml:space="preserve">La couronne est prise entre les deux mains ; puis en étirant légèrement et en pressant la pâte elle s'agrandit. </t>
  </si>
  <si>
    <t>Déposer la couronne sur une plaque de cuisson et du bout des doigts aplatir le centre ; cuisson 190-200°C.</t>
  </si>
  <si>
    <t>Combien de Tropéziennes voulez vous faire</t>
  </si>
  <si>
    <t>TROPÉZIENNE : (cercle 220 de diamètre)</t>
  </si>
  <si>
    <t>de pâte</t>
  </si>
  <si>
    <t>Nombre de Tropéziennes</t>
  </si>
  <si>
    <t xml:space="preserve"> bouler, étaler, piquer mettre sur tourtière mouillée, dorer + amandes effilées, cuisson 220°C. Après cuisson ouvrir en 2 puis garnir avec de la crème mousseline</t>
  </si>
  <si>
    <t xml:space="preserve">Poids de pâte pour le nombre de Tropéziennes que vous souhaitez faire </t>
  </si>
  <si>
    <t>ce document est mis à votre disposition par Mickaël RABEAU - Formateur AFPA - Rochefort sur mer</t>
  </si>
  <si>
    <t>Brioches diverses et Galette Franc-Comtoise</t>
  </si>
  <si>
    <t xml:space="preserve"> 1  BRIOCHE FEUILLETÉE</t>
  </si>
  <si>
    <t>Beurrer avec 50 g de beurre (1 tour double + 1 tour simple)</t>
  </si>
  <si>
    <t>bouler sans écraser, mettre dans un moule à grosse brioche</t>
  </si>
  <si>
    <t>au 2/3 de la pousse couper en 8 par le centre.</t>
  </si>
  <si>
    <t xml:space="preserve">Diviser en 3 ou 6 boules </t>
  </si>
  <si>
    <t xml:space="preserve"> les poser côte à côte au fond d'un moule rectangulaire. </t>
  </si>
  <si>
    <t>Dorer; laisser pousser; dorer.</t>
  </si>
  <si>
    <t>Entailler chaque boule aux ciseaux (pour les brioches à 3 boules). Cuisson 200­210°C.</t>
  </si>
  <si>
    <t xml:space="preserve"> 1  GALETTE FRANC-COMTOISE</t>
  </si>
  <si>
    <t>Abaisser une galette</t>
  </si>
  <si>
    <t>étaler une couche d'appareil à «pont neuf»</t>
  </si>
  <si>
    <t>(50 % de crème pâtissière et 50 % de pâte à choux; parfumer à l'eau de fleurs d 'oranger)</t>
  </si>
  <si>
    <t xml:space="preserve">Dorer après la pousse et rayer à la fourchette ; </t>
  </si>
  <si>
    <t xml:space="preserve">parsemer le centre d'amandes effilées. </t>
  </si>
  <si>
    <t>Cuisson 200-210°C.</t>
  </si>
  <si>
    <t xml:space="preserve"> 1  BRIOCHE CHOCOLATÉE</t>
  </si>
  <si>
    <t>Étaler 150 g de pâte dans un moule à génoise de 20 cm de diamètre.</t>
  </si>
  <si>
    <t xml:space="preserve"> Faire 10 boules avec 250 g de pâte</t>
  </si>
  <si>
    <t>les fourrer de pépites.</t>
  </si>
  <si>
    <t xml:space="preserve"> Dorer</t>
  </si>
  <si>
    <t>mettre en pousse</t>
  </si>
  <si>
    <t>dorer</t>
  </si>
  <si>
    <t>Cuisson à 200°C.</t>
  </si>
  <si>
    <t xml:space="preserve"> 1  BRIOCHE MOUSSELINE</t>
  </si>
  <si>
    <t xml:space="preserve">Poser des boules de 900 g au fond d'une boîte 5/1 </t>
  </si>
  <si>
    <t>Chemiser de papier graissé qui doit largement dépasser le haut du moule.</t>
  </si>
  <si>
    <t>laisser pousser</t>
  </si>
  <si>
    <t>Cuisson à four doux 180-200°C.</t>
  </si>
  <si>
    <t>TOUTES LES PIÈCES DE VIENNOISERIES SONT DORÉES 1 FOIS A L'ÉTUVE ET 1 FOIS AVANT LA MISE AU FOUR.</t>
  </si>
  <si>
    <t>MODE D'EMPLOI</t>
  </si>
  <si>
    <t>La pâte à pain au lait</t>
  </si>
  <si>
    <t>Soyez bien attentifs à la saisie de ces valeurs de référence qui commandent le fonctionnement de la fiche</t>
  </si>
  <si>
    <t>Saisissez votre recette ICI</t>
  </si>
  <si>
    <t xml:space="preserve">les ingrédients colonne F le nombre de pièces colonne G -  </t>
  </si>
  <si>
    <t>résultat de la cellule</t>
  </si>
  <si>
    <t>ce total est automatique vous n'avez rien à saisir -seulement vérifier que tout soit bien additionné</t>
  </si>
  <si>
    <t>saisissez le poids que vous avez saisi dans votre recette - si vous utilisez 2 farines - additionner leur poids</t>
  </si>
  <si>
    <t>Exemple :</t>
  </si>
  <si>
    <t>Quel Poids total voulez vous fabriquer</t>
  </si>
  <si>
    <t>Quel poids de farine à mettre en œuvre</t>
  </si>
  <si>
    <t>Combien de Pièces voulez vous faire</t>
  </si>
  <si>
    <t>Farine  T45 (gruau)</t>
  </si>
  <si>
    <t>Farine T55</t>
  </si>
  <si>
    <t>tout dépend de la recette et du résultat que vous souhaitez obtenir ; plus vous saisirer de nombre de pièces plus petites seront les portions</t>
  </si>
  <si>
    <t>1 Pièce</t>
  </si>
  <si>
    <t>saisissez le prix au Kg de chaque ingrédient</t>
  </si>
  <si>
    <t>Farine T45 ou T55 (gruau)</t>
  </si>
  <si>
    <t>Œufs froids</t>
  </si>
  <si>
    <t xml:space="preserve">saisissez  le poids total que vous voulez obtenir </t>
  </si>
  <si>
    <t>cette colonne est intéressante - elle peut vous permettre d'obtenir les poids et le prix au Kg - colonne</t>
  </si>
  <si>
    <t>N</t>
  </si>
  <si>
    <t>si vous saisissez le total général C de la colonne 3 farine vous obtenez une toute autre lecture de la recette avec ses prix correspondants idem si vous saisissez le total de la colonne  4</t>
  </si>
  <si>
    <t>en saisissant un poids de farine à mettre en œuvre toute la recette sera calculée en conséquence</t>
  </si>
  <si>
    <t>Poids total (1)</t>
  </si>
  <si>
    <t>Nombre de Pièces</t>
  </si>
  <si>
    <t>à  vous de saisir le nombre  à fabriquer</t>
  </si>
  <si>
    <t>Coefficient de  vente</t>
  </si>
  <si>
    <t>à vous de déterminer le vôtre</t>
  </si>
  <si>
    <t>PHASES ESSENTIELLES  DE PROGRESSION  La pâte à pain au lait</t>
  </si>
  <si>
    <t>Hydratation totale (lait + oeufs) = 60 à 65 % environ</t>
  </si>
  <si>
    <t>Pointage: 45 minutes à 1 heure; rompre; arrêt fermentation (frigo 4 à 16 h); rompre;</t>
  </si>
  <si>
    <t>façonnage; pousse (apprêt);cuisson.</t>
  </si>
  <si>
    <t xml:space="preserve">Détail: </t>
  </si>
  <si>
    <t>250 g de pâte:</t>
  </si>
  <si>
    <t>15 g de pâte:1 navette: cuisson 230-240°C</t>
  </si>
  <si>
    <t>poids d'une navette</t>
  </si>
  <si>
    <t>Poids total de pâte de la recette</t>
  </si>
  <si>
    <t>Total navettes</t>
  </si>
  <si>
    <t>Saisissez votre poids de pâte</t>
  </si>
  <si>
    <t>6 pains au lait: (1/2 plaque), cuisson 220-230°C.</t>
  </si>
  <si>
    <t>poids d'un pain au lait</t>
  </si>
  <si>
    <t>Total pains au lait</t>
  </si>
  <si>
    <t>la gomme est une cellule vierge formatée avec la police de caractère la taille la couleur et l'alignement</t>
  </si>
  <si>
    <t>Utilisation : supprimer les mises en formes parasites - à coller dans un document utilisé pour le nettoyer</t>
  </si>
  <si>
    <t>comment : copier/coller gomme partout et supprimer le texte</t>
  </si>
  <si>
    <t>MASSÉ AMANDE</t>
  </si>
  <si>
    <t>Combien de Kg  voulez vous faire</t>
  </si>
  <si>
    <t>Observations :</t>
  </si>
  <si>
    <t>Saisissez vos prix</t>
  </si>
  <si>
    <t>Mélanger, déposer sur la brioche avant la cuisson.</t>
  </si>
  <si>
    <t>Amandes effilées</t>
  </si>
  <si>
    <t>Farine</t>
  </si>
  <si>
    <t>Eau</t>
  </si>
  <si>
    <t>Vanille ou fleur d'oranger</t>
  </si>
  <si>
    <t>Poids recette</t>
  </si>
  <si>
    <t xml:space="preserve">Total Px </t>
  </si>
  <si>
    <t>Coeff.de  vente</t>
  </si>
  <si>
    <t>POLONAISES</t>
  </si>
  <si>
    <t xml:space="preserve">Brioche tête: </t>
  </si>
  <si>
    <t>dresser dans une caissette tulipe en papier</t>
  </si>
  <si>
    <t>parer pour faciliter le trempage</t>
  </si>
  <si>
    <t>garnir de crème pâtissière au kirsch + fruits confits</t>
  </si>
  <si>
    <t>couper en deux</t>
  </si>
  <si>
    <t>mettre la partie conique sur le dessus</t>
  </si>
  <si>
    <t>passer au four</t>
  </si>
  <si>
    <t>Prévoir de la meringue italienne pour le masquage et le décor</t>
  </si>
  <si>
    <t>tremper dans un sirop à babas</t>
  </si>
  <si>
    <t>masquer à la palette et faire une rosace à la douille cannelée sur le dessus puis mettre des amandes effilées</t>
  </si>
  <si>
    <t>Croissant aux amandes</t>
  </si>
  <si>
    <t>Ouvrir les croissants sans les couper complètement</t>
  </si>
  <si>
    <t>rabattre le dessus</t>
  </si>
  <si>
    <t>les tremper dans un sirop à babas (2 I d'eau + 1000 g de sucre)</t>
  </si>
  <si>
    <t>recouvrir de crème d'amande finement étalée à la palette</t>
  </si>
  <si>
    <t>ajouter des amandes effilées</t>
  </si>
  <si>
    <t>les disposer sur une grille avec une plaque blanche dessous.</t>
  </si>
  <si>
    <t>Disposer sur plaque doublée, mettre du sucre glace</t>
  </si>
  <si>
    <t xml:space="preserve"> Cuisson : 200/220°C.</t>
  </si>
  <si>
    <t>Largeur de colonnes</t>
  </si>
  <si>
    <t>Tableaux en "modèle Postit" pour coller dans vos documents</t>
  </si>
  <si>
    <t>ATTENTION ce tableau n'est pas un Postit…il est composé de 9 colonnes supplémentaires pour en facilité la lecture</t>
  </si>
  <si>
    <t>ATTENTION ces tableaux n'ont pas un nombre standard de colonnes 'Postit" ils sont constitués de 17 colonnes pour en faciliter la lecture</t>
  </si>
  <si>
    <t>EN DESSOUS : VOUS AVEZ 3 TABLEAUX  avec un nombre variable de colonnes</t>
  </si>
  <si>
    <t>EN DESSOUS : VOUS AVEZ 11 TABLEAUX  avec un nombre variable de colonnes</t>
  </si>
  <si>
    <t>EN DESSOUS :  VOUS AVEZ 2 TABLEAUX  avec un nombre variable de colonnes</t>
  </si>
  <si>
    <t>EN DESSOUS :  VOUS AVEZ 8 TABLEAUX  avec un nombre variable de colonnes</t>
  </si>
  <si>
    <t>CI DESSOUS : VOUS AVEZ 4 TABLEAUX  avec un nombre variable de colonnes</t>
  </si>
  <si>
    <t>CI DESSOUS : VOUS AVEZ 2 TABLEAUX  avec un nombre variable de colonnes</t>
  </si>
  <si>
    <t> Nombre de parts pour des entremets carrés/rectangulaires de 5 cm de hauteur   cadre rectangle extensible de 17,7 à 33 cm et 27,8 à 53,5 cm      TABLEAU N° 2</t>
  </si>
  <si>
    <t> Nombre de parts pour des entremets carrés/rectangulaires de 5 cm de hauteur   cadre rectangle extensible de 17,7 à 33 cm et 27,8 à 53,5 cm      TABLEAU N° 1</t>
  </si>
  <si>
    <t>Liste des 49 utilitaires disponibles dans ce dossier</t>
  </si>
  <si>
    <t>&lt;fonction   CELLULE("largeur";Q1)</t>
  </si>
  <si>
    <t>Fin du document cellule &gt;</t>
  </si>
  <si>
    <t>SERVICE AU POIDS Explication</t>
  </si>
  <si>
    <t>QU'EST-CE QU'UNE FICHE DE FABRICATION  DE TYPE "POSTIT"©</t>
  </si>
  <si>
    <t>Tel un Postit © c'est une fiche Excel autonome facilement copiable et transposable dans n'importe quelle feuille</t>
  </si>
  <si>
    <t>Cela demande un peu plus d'attention que pour le service à la portion</t>
  </si>
  <si>
    <t>Lien &gt;</t>
  </si>
  <si>
    <t>Mettez la collaboration au coeur de votre environnement de travail</t>
  </si>
  <si>
    <t>les poids - les cuillères à café le nombre de pièces : tout est mélangé</t>
  </si>
  <si>
    <t xml:space="preserve">"POSTIT"   QUEL INTÉRÊT </t>
  </si>
  <si>
    <t>si bien que vous obtenez un poids total ④ complètement faux</t>
  </si>
  <si>
    <t xml:space="preserve">Chaque postit étant indépendant vous pouvez  le copier et le coller dans n'importe quelle feuille Excel </t>
  </si>
  <si>
    <t>c'est pourquoi ② vous avez 2 colonnes 1 pour les (unités ou quantités)  l'autre pour les poids</t>
  </si>
  <si>
    <t xml:space="preserve">comment copier un "Postit" : cliquez sur la cellule ICI dans l'angle gauche puis déportez la souris vers la droit le postit </t>
  </si>
  <si>
    <t>Formule :</t>
  </si>
  <si>
    <t>est sélectionné  il ne vous reste plus qu'a le copier et le coller dans votre répertoire</t>
  </si>
  <si>
    <t xml:space="preserve">Quantité de chaque produit  </t>
  </si>
  <si>
    <t>X par ce que vous voulez dupliquer ⑥</t>
  </si>
  <si>
    <t xml:space="preserve">ne sont "postit" que les fiches avec cellule </t>
  </si>
  <si>
    <t>❺ Référence Auteur</t>
  </si>
  <si>
    <t>Liens &gt;</t>
  </si>
  <si>
    <t>Comment créer une Arborescence de dossiers</t>
  </si>
  <si>
    <t>La méthode simple pour classer ses dossiers, fichiers et documents sur son ordinateur</t>
  </si>
  <si>
    <t xml:space="preserve">Convertissez tout de suite les volumes en poids sur la base de 1L = 1Kg </t>
  </si>
  <si>
    <t>Organiser vos documents (nommer, stocker, classer…)</t>
  </si>
  <si>
    <t>¼ de botte de fines herbes -  allez expliquer cela à Excel (0.25)</t>
  </si>
  <si>
    <t>Windows 10 : 15 astuces pour maîtriser l’explorateur de fichiers comme un pro</t>
  </si>
  <si>
    <t>½ citron 0.5     ¾ de litre 0.75</t>
  </si>
  <si>
    <t>Exemple</t>
  </si>
  <si>
    <t>Bonne utilisation. A vous de faire évoluer ces documents…et n'hésitez pas à tramsmettre vos savoirs faire……</t>
  </si>
  <si>
    <t xml:space="preserve">Qt. Auteur </t>
  </si>
  <si>
    <t>pour aider les jeunes en formation ou donner des idées à vos collègues des métiers de bouche</t>
  </si>
  <si>
    <t>Unités</t>
  </si>
  <si>
    <t xml:space="preserve">Poids </t>
  </si>
  <si>
    <t>Denrées</t>
  </si>
  <si>
    <t>Quoi</t>
  </si>
  <si>
    <t>Joël Leboucher</t>
  </si>
  <si>
    <t>②</t>
  </si>
  <si>
    <t>①</t>
  </si>
  <si>
    <t>③</t>
  </si>
  <si>
    <t>Adaptation 2016 : Joël Leboucher..UPRT "Union des Personnels de la Restauration Territoriale"  membre du réseau RESTAU'CO</t>
  </si>
  <si>
    <t>¼ de botte de fines herbe</t>
  </si>
  <si>
    <t>bottes</t>
  </si>
  <si>
    <t>½ citron</t>
  </si>
  <si>
    <t>citrons</t>
  </si>
  <si>
    <t>¾ de litre</t>
  </si>
  <si>
    <t>litres</t>
  </si>
  <si>
    <t>jaunes d'œufs</t>
  </si>
  <si>
    <t>jaunes</t>
  </si>
  <si>
    <t>blancs d'œufs de 30g</t>
  </si>
  <si>
    <t>kg</t>
  </si>
  <si>
    <t>OU jaunes d'œufs liquides</t>
  </si>
  <si>
    <t xml:space="preserve">❺ Référence Auteur </t>
  </si>
  <si>
    <t>soit vous saisisez le total ④ dans la cellule ❺ ou mettez les 2 cellules en liaison en liaison  =</t>
  </si>
  <si>
    <t>soit vous faites le choix de dupliquer la recette à partir d'une denrée Exemple farine</t>
  </si>
  <si>
    <t>⑤ Dupliqué pour</t>
  </si>
  <si>
    <t>Kg de farine</t>
  </si>
  <si>
    <t>OU Autre portions.couverts.plaques etc</t>
  </si>
  <si>
    <t>saisissez le NOM DE LA RECETTE</t>
  </si>
  <si>
    <t>ICI EGALEMENT</t>
  </si>
  <si>
    <t>Traçabilité</t>
  </si>
  <si>
    <t>Auteur &gt;</t>
  </si>
  <si>
    <t>si vous utilisez cette recette pour une</t>
  </si>
  <si>
    <t>&lt; recette pour CHARLOTTE POIRE CARAMEL</t>
  </si>
  <si>
    <t>autre utilisation vous aurez une traçabilité</t>
  </si>
  <si>
    <t>Préparation &gt;</t>
  </si>
  <si>
    <t>Cuisson &gt;</t>
  </si>
  <si>
    <t>saissez un nombre la cellule est formatée pour ajouter mn</t>
  </si>
  <si>
    <t>Ce modèle de fiche s'utilise comme un "Postit"</t>
  </si>
  <si>
    <t>Exemples que des recettes sans procédures - des fiches avec procédures en dessous etc..soyez imaginatif</t>
  </si>
  <si>
    <t>Lien internet &gt; vous pouvez coller des liens internet pour retrouver une recette sur le web</t>
  </si>
  <si>
    <t>Saisissez votre texte faire court et concis</t>
  </si>
  <si>
    <t>1 verbe = 1 action</t>
  </si>
  <si>
    <t>Recette et progression peuvent être utilisés comme "postits" indépendants.Vous pouvez donc les copier/déplacer comme vous le voulez</t>
  </si>
  <si>
    <t>Option d'affichage : décocher : Afficher un zéro dans les cellules qui ont une valeur nulle</t>
  </si>
  <si>
    <t>SERVICE A LA PORTION</t>
  </si>
  <si>
    <t xml:space="preserve">Vous pouvez détourner et simplifier l'utilisation de cette fiche </t>
  </si>
  <si>
    <t>en cellule ❺ saisissez un nombre de portions - de plaques -de louches</t>
  </si>
  <si>
    <t xml:space="preserve"> ou tout ce que vous voulez</t>
  </si>
  <si>
    <t>en cellule ⑥ saisissez ce que vous voulez obtenir</t>
  </si>
  <si>
    <t>&lt;Largeurs de colonnes figées pour mémoire</t>
  </si>
  <si>
    <t>&lt;Largeurs de colonnes formule</t>
  </si>
  <si>
    <t>FIN</t>
  </si>
  <si>
    <t>.</t>
  </si>
  <si>
    <r>
      <t xml:space="preserve">Quand on sait qu’un·e collaborateur·trice consacre en moyenne 7 h 30 chaque semaine à chercher une information sans la trouver </t>
    </r>
    <r>
      <rPr>
        <i/>
        <sz val="24"/>
        <color theme="0"/>
        <rFont val="Calibri"/>
        <family val="2"/>
        <scheme val="minor"/>
      </rPr>
      <t>(source : Association Information et Management)</t>
    </r>
    <r>
      <rPr>
        <sz val="24"/>
        <color theme="0"/>
        <rFont val="Calibri"/>
        <family val="2"/>
        <scheme val="minor"/>
      </rPr>
      <t xml:space="preserve">, on comprend vite l’intérêt pour une entreprise de mettre en place un </t>
    </r>
    <r>
      <rPr>
        <b/>
        <sz val="24"/>
        <color theme="0"/>
        <rFont val="Calibri"/>
        <family val="2"/>
        <scheme val="minor"/>
      </rPr>
      <t>processus</t>
    </r>
    <r>
      <rPr>
        <sz val="24"/>
        <color theme="0"/>
        <rFont val="Calibri"/>
        <family val="2"/>
        <scheme val="minor"/>
      </rPr>
      <t xml:space="preserve"> de </t>
    </r>
    <r>
      <rPr>
        <b/>
        <sz val="24"/>
        <color theme="0"/>
        <rFont val="Calibri"/>
        <family val="2"/>
        <scheme val="minor"/>
      </rPr>
      <t>knowledge management</t>
    </r>
    <r>
      <rPr>
        <sz val="24"/>
        <color theme="0"/>
        <rFont val="Calibri"/>
        <family val="2"/>
        <scheme val="minor"/>
      </rPr>
      <t xml:space="preserve">, afin maîtriser son </t>
    </r>
    <r>
      <rPr>
        <b/>
        <sz val="24"/>
        <color theme="0"/>
        <rFont val="Calibri"/>
        <family val="2"/>
        <scheme val="minor"/>
      </rPr>
      <t>capital</t>
    </r>
    <r>
      <rPr>
        <sz val="24"/>
        <color theme="0"/>
        <rFont val="Calibri"/>
        <family val="2"/>
        <scheme val="minor"/>
      </rPr>
      <t xml:space="preserve"> </t>
    </r>
    <r>
      <rPr>
        <b/>
        <sz val="24"/>
        <color theme="0"/>
        <rFont val="Calibri"/>
        <family val="2"/>
        <scheme val="minor"/>
      </rPr>
      <t>connaissances</t>
    </r>
    <r>
      <rPr>
        <sz val="24"/>
        <color theme="0"/>
        <rFont val="Calibri"/>
        <family val="2"/>
        <scheme val="minor"/>
      </rPr>
      <t>.</t>
    </r>
  </si>
  <si>
    <t>VERSION - C</t>
  </si>
  <si>
    <t>dernière mise à jour : 6 Avril 2023</t>
  </si>
  <si>
    <t>https://www.appvizer.fr/magazine/collaboration/km/gestion-des-connaissances</t>
  </si>
  <si>
    <t>Des liens….des formats….des formules et des tableaux</t>
  </si>
  <si>
    <t>J'ai réuni dans ce document quelques exemples pour vous motiver à utiliser ou a créer vos documents</t>
  </si>
  <si>
    <t>il y en a bien d'autres sur le site &gt;</t>
  </si>
  <si>
    <t xml:space="preserve"> UPRT.FR</t>
  </si>
  <si>
    <t>Ces documents sont les fruits :</t>
  </si>
  <si>
    <t>de documents mis sur le net par des passionnés</t>
  </si>
  <si>
    <t xml:space="preserve">Ces tableaux et ces liens peuvent rendre service aux jeunes en formation des métiers de bouche et des professionnels </t>
  </si>
  <si>
    <t>PLAN DU SITE</t>
  </si>
  <si>
    <t>http://www.uprt.fr/detail.php?id=6&amp;titre=plan-du-site</t>
  </si>
  <si>
    <t>La transmission est à la formation ce que l’éducation est à l’instruction  Eric Remisz</t>
  </si>
  <si>
    <t>Structurer la transmission du savoir et des compétences en entreprise</t>
  </si>
  <si>
    <t>https://www.youtube.com/watch?v=yUb6Lk9LynA</t>
  </si>
  <si>
    <t>Le dispositif TSF = Transfert des savoirs et Savoir-Faire !</t>
  </si>
  <si>
    <t>Ressources Humaines et transmission des savoirs</t>
  </si>
  <si>
    <t>https://www.demos.fr/expertises-thematiques-ressources-humaines-et-transmission-des-savoirs</t>
  </si>
  <si>
    <t>Comment accompagner des experts internes à transmettre leurs savoirs ?​​​​​</t>
  </si>
  <si>
    <t>Pourquoi et comment mettre en place un environnement d’apprentissage personnalisé ?​​​​​</t>
  </si>
  <si>
    <t>La transmission, enjeu vital pour l’économie et la société</t>
  </si>
  <si>
    <t>https://www.manpowergroup.fr/contrat-de-generation-ii-%E2%80%93-la-transmission-enjeu-vital-pour-l%E2%80%99economie-et-la-societe/</t>
  </si>
  <si>
    <t>Quels sont les différents savoirs à transmettre ?</t>
  </si>
  <si>
    <t>https://www.digitalrecruiters.com/blog/comment-transmettre-savoirs-entreprise</t>
  </si>
  <si>
    <t>Quelques exemples de guides</t>
  </si>
  <si>
    <t>Exemple de Guide méthodologique de la métallurgie adaptable</t>
  </si>
  <si>
    <t>https://uimmauvergne.org/sites/default/files/Guide_transmission_savoirs_savoirfaire.pdf</t>
  </si>
  <si>
    <t>Un enjeu pour l'avenir de votre entreprise</t>
  </si>
  <si>
    <t>https://bourgognefranchecomte.aract.fr/sites/default/files/2019-04/Guide_tse.pdf</t>
  </si>
  <si>
    <t xml:space="preserve">Transmettre les savoirs d'expertise pour péréniser son entreprise </t>
  </si>
  <si>
    <t>https://hautsdefrance-aract.fr/wp-content/uploads/2016/01/guide-pour-action-transmettre-pour-perenniser.pdf</t>
  </si>
  <si>
    <t>Quand Alphonse met son talent au service de la société</t>
  </si>
  <si>
    <t>https://lestalentsdalphonse.com/</t>
  </si>
  <si>
    <t>Comment utiliser CHAT GPT pour devenir un expert EXCEL</t>
  </si>
  <si>
    <t>https://www.youtube.com/watch?v=Nm--HJ1rXh0</t>
  </si>
  <si>
    <t>Excel et Chat GPT ? Est-ce une solution à prendre en compte ?</t>
  </si>
  <si>
    <t>https://www.youtube.com/watch?v=Hgdab911xr4</t>
  </si>
  <si>
    <t>Comment utiliser l'intelligence artificielle Chat GPT dans Excel ?</t>
  </si>
  <si>
    <t>https://www.youtube.com/watch?v=I4XA5qCNU5w</t>
  </si>
  <si>
    <t>Tuto chatGPT - Deviens EXPERT en 5 étapes</t>
  </si>
  <si>
    <t>https://www.youtube.com/watch?v=Gqq59qZ_OOE</t>
  </si>
  <si>
    <t>Utilisez chat GPT efficacement en entreprise, grâce à ces phrases.</t>
  </si>
  <si>
    <t>https://www.youtube.com/watch?v=EGtpqhNK3wQ</t>
  </si>
  <si>
    <t>A développer et à adapter pour les métiers de bouche</t>
  </si>
  <si>
    <t>Comment faire des Tableaux de fitness avec chatGPT</t>
  </si>
  <si>
    <t>https://www.youtube.com/watch?v=btPDVf6Wd-I</t>
  </si>
  <si>
    <t>Comment travailler devant son ordinateur sans risques pour sa santé?</t>
  </si>
  <si>
    <t>Adresse PC</t>
  </si>
  <si>
    <t>Comment copier les tableaux :</t>
  </si>
  <si>
    <t>choisissez le tableau qui vous convient - copiez le et collez le sur votre feuille excel pour l'utiliser</t>
  </si>
  <si>
    <t>comment le copier : en cliquant sur la cellule</t>
  </si>
  <si>
    <t xml:space="preserve"> en descendant et en vous déportant vers la droite vous sélectionnez le document</t>
  </si>
  <si>
    <t>clic droit : Copier….allez sur votre feuille excel puis clic droit Coller</t>
  </si>
  <si>
    <t>les colonnes et les lignes ont été fusionnées pour cela</t>
  </si>
  <si>
    <t>colonnes fusionnées</t>
  </si>
  <si>
    <t>lignes fusionnées</t>
  </si>
  <si>
    <t>cette cellule vous indique la position dans la feuille Excel cellule colonne D ligne 83</t>
  </si>
  <si>
    <t>Données</t>
  </si>
  <si>
    <t>Poids total de la pâte</t>
  </si>
  <si>
    <t>ptp</t>
  </si>
  <si>
    <t>Taux d’hydratation de la pâte</t>
  </si>
  <si>
    <t>th</t>
  </si>
  <si>
    <t>Taux levain / farine</t>
  </si>
  <si>
    <t>tlf</t>
  </si>
  <si>
    <t>Résultats</t>
  </si>
  <si>
    <t>Poids total de la farine</t>
  </si>
  <si>
    <t>ptf</t>
  </si>
  <si>
    <t>avec cette formule :</t>
  </si>
  <si>
    <t>Poids total de l’eau</t>
  </si>
  <si>
    <t>pte</t>
  </si>
  <si>
    <t>STXT(@CELLULE("filename";D32);CHERCHE("[";@CELLULE("filename";D32))+1;CHERCHE("]";@CELLULE("filename";D32))-CHERCHE("[";@CELLULE("filename";D32))-1)</t>
  </si>
  <si>
    <t>Poids de la farine ajoutée</t>
  </si>
  <si>
    <t>pf</t>
  </si>
  <si>
    <t>Poids de l’eau ajoutée</t>
  </si>
  <si>
    <t>pe</t>
  </si>
  <si>
    <t>Auteur Franck Barbenoire</t>
  </si>
  <si>
    <t>lien &gt;</t>
  </si>
  <si>
    <t>http://www.franck-barbenoire.fr/extras/pate-imposee.ods</t>
  </si>
  <si>
    <t>Le taux d'hydratation en boulangerie</t>
  </si>
  <si>
    <t>Adaptation : Joël Leboucher U.P.R.T. membre du réseau Restau'Co</t>
  </si>
  <si>
    <t>Lancez vous…copiez…coupez….adaptez…....</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</si>
  <si>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</si>
  <si>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</si>
  <si>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</si>
  <si>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</si>
  <si>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</si>
  <si>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</si>
  <si>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</si>
  <si>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</si>
  <si>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</si>
  <si>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</si>
  <si>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</si>
  <si>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</si>
  <si>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</si>
  <si>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</si>
  <si>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</si>
  <si>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</si>
  <si>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</si>
  <si>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</si>
  <si>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</si>
  <si>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</si>
  <si>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</si>
  <si>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</si>
  <si>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</si>
  <si>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</si>
  <si>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</si>
  <si>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</si>
  <si>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⓯</t>
  </si>
  <si>
    <t>⓰</t>
  </si>
  <si>
    <t>⓱</t>
  </si>
  <si>
    <t>⓲</t>
  </si>
  <si>
    <t>⓳</t>
  </si>
  <si>
    <t>⓴</t>
  </si>
  <si>
    <t>2</t>
  </si>
  <si>
    <t>3</t>
  </si>
  <si>
    <t>4</t>
  </si>
  <si>
    <t>5</t>
  </si>
  <si>
    <t>6</t>
  </si>
  <si>
    <t>7</t>
  </si>
  <si>
    <t>8</t>
  </si>
  <si>
    <t>9</t>
  </si>
  <si>
    <t>10</t>
  </si>
  <si>
    <t>11</t>
  </si>
  <si>
    <t>12</t>
  </si>
  <si>
    <t>13</t>
  </si>
  <si>
    <t>14</t>
  </si>
  <si>
    <t>15</t>
  </si>
  <si>
    <t>16</t>
  </si>
  <si>
    <t>17</t>
  </si>
  <si>
    <t>18</t>
  </si>
  <si>
    <t>19</t>
  </si>
  <si>
    <t>20</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</si>
  <si>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</si>
  <si>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</si>
  <si>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</si>
  <si>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</si>
  <si>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des caractères spéciaux</t>
  </si>
  <si>
    <t>!</t>
  </si>
  <si>
    <t>"</t>
  </si>
  <si>
    <t>#</t>
  </si>
  <si>
    <t>$</t>
  </si>
  <si>
    <t>%</t>
  </si>
  <si>
    <t>&amp;</t>
  </si>
  <si>
    <t>@</t>
  </si>
  <si>
    <t>‰</t>
  </si>
  <si>
    <t>≈</t>
  </si>
  <si>
    <t>±</t>
  </si>
  <si>
    <t>»</t>
  </si>
  <si>
    <t>¼</t>
  </si>
  <si>
    <t>½</t>
  </si>
  <si>
    <t>¾</t>
  </si>
  <si>
    <t>ø</t>
  </si>
  <si>
    <t>►</t>
  </si>
  <si>
    <t>◄</t>
  </si>
  <si>
    <t>▲</t>
  </si>
  <si>
    <t>▼</t>
  </si>
  <si>
    <t>Φ</t>
  </si>
  <si>
    <t>Format | cellule | personnalisé | 0" cm³"</t>
  </si>
  <si>
    <t>ou copier-coller</t>
  </si>
  <si>
    <t>²</t>
  </si>
  <si>
    <t>Police Wingdings 3</t>
  </si>
  <si>
    <t>³</t>
  </si>
  <si>
    <t>Les unités pifométriques</t>
  </si>
  <si>
    <t>Je remercie chaleureusement les internautes passionnés qui élaborent et proposent des formules et fonctions imbriquées</t>
  </si>
  <si>
    <t>Fonction UNICAR(HEXDEC("1F414"))</t>
  </si>
  <si>
    <t xml:space="preserve">en changeant les chiffres </t>
  </si>
  <si>
    <t>vous obtenez des représentations différentes</t>
  </si>
  <si>
    <t>un lien rompu ou devenu obsolète…..pas de panique…Google saura vous retrouver un document équivalent</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</si>
  <si>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</si>
  <si>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</si>
  <si>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</si>
  <si>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 xml:space="preserve"> &gt;</t>
  </si>
  <si>
    <t>http://www.excel-downloads.com/remository/Download/Professionnels/Planification-et-gestion-de-projets/SPACE.html</t>
  </si>
  <si>
    <t>https://webtv.hotellerie-restauration.ac-versailles.fr/Cuisine</t>
  </si>
  <si>
    <t>158 vidéos dans cette partie</t>
  </si>
  <si>
    <t>https://www.youtube.com/channel/UCo40klt5fuqpLU3g-H5q7DA</t>
  </si>
  <si>
    <t>https://chefsimon.com/</t>
  </si>
  <si>
    <t xml:space="preserve">Raphaël Haumont est enseignant-chercheur à l'Université Paris-Sud </t>
  </si>
  <si>
    <t>LES SYNOPTIQUES DU MATOU MATHEUX  exercices interactifs en mathématiques     (cliquez sur les liens)</t>
  </si>
  <si>
    <t>Le service "matoumatheux" n'est plus disponible suite à un incident de sécurité.Le service Canopé Rennes est provisoirement suspendu en attendant des corrections nécessaires sur le site "matoumatheux" hébergé sur le même serveur.</t>
  </si>
  <si>
    <t>Comment lire vos animations flash en 2021 sans adode flash player voir Google</t>
  </si>
  <si>
    <t>Ruffle propose enfin une alternative stable. C'est un émulateur Flash Player gratuit permettant d'ouvrir la plupart des animations flash</t>
  </si>
  <si>
    <t>Nouvelle adresse d'hébergement</t>
  </si>
  <si>
    <t>http://matoumatheux.mschpff.eu/accueil.html</t>
  </si>
  <si>
    <t>http://matoumatheux.mschpff.eu/liens.html</t>
  </si>
  <si>
    <t>Les seringues (archive supprimée du net)</t>
  </si>
  <si>
    <t>Les étiquettes (archive supprimée du net)</t>
  </si>
  <si>
    <t>Le verre mesureur (archive supprimée du net)</t>
  </si>
  <si>
    <t>Le sirop de menthe (fraction) archive supprimée du net</t>
  </si>
  <si>
    <t>Adobe Flash Player à été supprimé de Chrome</t>
  </si>
  <si>
    <t>Le cocktail verger (fractions 6e) archive supprimée du net</t>
  </si>
  <si>
    <t>Le cocktail banane  (fractions 6e) archive supprimée du net</t>
  </si>
  <si>
    <t> Le cocktail rouge  (fractions 6e) archive supprimée du net</t>
  </si>
  <si>
    <t>La crème pâtissière (La proportionnalité CM2)</t>
  </si>
  <si>
    <t>Calcul d'aire</t>
  </si>
  <si>
    <t>Le gâteau de riz (La proportionnalité CM2)</t>
  </si>
  <si>
    <t>Colorier un poisson (fractions 6e) souvenir</t>
  </si>
  <si>
    <t>Combien pèse un ananas en kg ?</t>
  </si>
  <si>
    <t>Les tables de multiplication</t>
  </si>
  <si>
    <t>Segment (fractions 6e) souvenir</t>
  </si>
  <si>
    <t>Le far breton (La proportionnalité 6e)</t>
  </si>
  <si>
    <t>La boulangerie (La proportionnalité 6e)</t>
  </si>
  <si>
    <t>La multiplication avec les doigts</t>
  </si>
  <si>
    <t>matoumatheux.Niveau 6e</t>
  </si>
  <si>
    <t>Conversions d'unités de longueur (mesures) souvenir</t>
  </si>
  <si>
    <t>Conversion d'unités de masse (souvenir)</t>
  </si>
  <si>
    <t>Attaché à un piquet souvenir</t>
  </si>
  <si>
    <t>Le cercle (niveau 6e)</t>
  </si>
  <si>
    <t>Les aires (niveau 6e)</t>
  </si>
  <si>
    <t>Les rubans</t>
  </si>
  <si>
    <t>La casserole (souvenir)</t>
  </si>
  <si>
    <t>Le cylindre</t>
  </si>
  <si>
    <t>Le mille-feuille</t>
  </si>
  <si>
    <t>L'aire d'un rectangle (souvenir)</t>
  </si>
  <si>
    <t>Le gâteau</t>
  </si>
  <si>
    <t>LE MATOU MATHEUX ACCUEIL.mschpff.eu</t>
  </si>
  <si>
    <t>https://ressources.sesamath.net/matoumatheux/www/accueilniveaux/accueilpratiques4.htm</t>
  </si>
  <si>
    <t>LES FONDAMENTAUX films d'animation</t>
  </si>
  <si>
    <t>Les cours Lumni - Lycée</t>
  </si>
  <si>
    <t>Calculer le périmètre d'un rectangle, d'un carré et d'un cercle</t>
  </si>
  <si>
    <t>Calculs de durées</t>
  </si>
  <si>
    <t>Quand et comment utiliser la règle de trois ?</t>
  </si>
  <si>
    <t>Mesurer et convertir des durées</t>
  </si>
  <si>
    <t>La notion de fraction</t>
  </si>
  <si>
    <t>Le menu de la cantine : les arbres de probabilités</t>
  </si>
  <si>
    <t>L'information chiffrée</t>
  </si>
  <si>
    <t>Les fractions simples</t>
  </si>
  <si>
    <t>L'organisation et la représentation de données</t>
  </si>
  <si>
    <t>Résoudre des situations simples de proportionnalité</t>
  </si>
  <si>
    <t>Les fractions : égalité, comparaison et opérations</t>
  </si>
  <si>
    <t>Marchés et prix</t>
  </si>
  <si>
    <t>Petits problèmes de proportionnalité</t>
  </si>
  <si>
    <t>Volumes et contenances </t>
  </si>
  <si>
    <t>https://lesfondamentaux.reseau-canope.fr/discipline/mathematiques.html</t>
  </si>
  <si>
    <t>https://www.youtube.com/user/MathematiquesTV/videos</t>
  </si>
  <si>
    <t>https://www.reseau-canope.fr/cpro-education.html</t>
  </si>
  <si>
    <t>https://www.youtube.com/channel/UCmL2njvaZBbU0i7ELxJHffw/playlists</t>
  </si>
  <si>
    <t>https://www.lumni.fr/primaire/cm2/mathematiques</t>
  </si>
  <si>
    <t>Classer des questions</t>
  </si>
  <si>
    <t>Enseigner le vocabulaire</t>
  </si>
  <si>
    <t>Partenaires scientifiques pour la classe</t>
  </si>
  <si>
    <t>Éducation financière et budgétaire</t>
  </si>
  <si>
    <t>Petit complément Matheux</t>
  </si>
  <si>
    <t>https://abc-economie.banque-france.fr/</t>
  </si>
  <si>
    <t>https://www.citeco.fr/recherche?&amp;recommande=1</t>
  </si>
  <si>
    <t>https://www.mesquestionsdargent.fr/budget/faire-mes-comptes</t>
  </si>
  <si>
    <t>https://www.lafinancepourtous.com/</t>
  </si>
  <si>
    <t>https://www.service-public.fr/particuliers/vosdroits/N20376</t>
  </si>
  <si>
    <t>https://cache.media.eduscol.education.fr/file/EFB/74/3/RA20_Lycee_GT_2-1-T_SES_BDF-ressources-complementaires_1302743.pdf</t>
  </si>
  <si>
    <t>https://eduscol.education.fr/1742/programmes-et-ressources-en-serie-stmg</t>
  </si>
  <si>
    <t>https://eduscol.education.fr/1765/programmes-et-ressources-en-economie-gestion-voie-professionnelle</t>
  </si>
  <si>
    <t>https://culturemath.ens.fr/sitemap</t>
  </si>
  <si>
    <t>http://cle.ens-lyon.fr/</t>
  </si>
  <si>
    <t>https://eduscol.education.fr/1995/continuite-pedagogique-en-biotechnologies-et-sciences-et-techniques-medico-sociales</t>
  </si>
  <si>
    <t>ICI &gt; pourquoi ? quelle utilité &gt; en cliquant sur cette cellule en tête de tableau et en descendant un peu et en vous déportant sur la droite  cela sélectionne le tableau pour le copier et le coller dans un de vos documents</t>
  </si>
  <si>
    <t>conversion : volume Centilitres / poids</t>
  </si>
  <si>
    <t xml:space="preserve">Aide mémoire Poids sur la base eau : 1L = 1Kg - 1 gr = 0.001Kg  &gt; 2 zéros après la virgule du Kg </t>
  </si>
  <si>
    <t>&lt; position colonne et n° de ligne</t>
  </si>
  <si>
    <t>conversion : volume Décilitres / poids</t>
  </si>
  <si>
    <t xml:space="preserve">Aide mémoire Volumes sur la base eau : 1L = 1Kg - 1 gr = 0.001Kg  &gt; 2 zéros après la virgule du Kg </t>
  </si>
  <si>
    <t>Convertir des temps</t>
  </si>
  <si>
    <t>produit</t>
  </si>
  <si>
    <t>densité</t>
  </si>
  <si>
    <t>lait entier</t>
  </si>
  <si>
    <t>lait 1/2 écrémé</t>
  </si>
  <si>
    <t>huile</t>
  </si>
  <si>
    <t>alcool</t>
  </si>
  <si>
    <t>Saisissez vos valeurs dans la cellule fond jaune encre rouge</t>
  </si>
  <si>
    <t>3 cl = 30g = 0.03kg    /    30 cl = 300g = 0.3kg     /     3 dl = 300g = 0.3 kg</t>
  </si>
  <si>
    <t xml:space="preserve">sur la base eau : 1L = 1Kg </t>
  </si>
  <si>
    <t xml:space="preserve">Litres (l.) </t>
  </si>
  <si>
    <t xml:space="preserve">Centilitres (cl.) </t>
  </si>
  <si>
    <t xml:space="preserve">Décilitres (dl.) </t>
  </si>
  <si>
    <t xml:space="preserve">Kilogrammes (kg.) </t>
  </si>
  <si>
    <t>1litre</t>
  </si>
  <si>
    <t>100 cl</t>
  </si>
  <si>
    <t>10 dl</t>
  </si>
  <si>
    <t>1 kg</t>
  </si>
  <si>
    <t>1/2 litre</t>
  </si>
  <si>
    <t>50 cl</t>
  </si>
  <si>
    <t>5 dl</t>
  </si>
  <si>
    <t>0,500 kg</t>
  </si>
  <si>
    <t>1/4 litre</t>
  </si>
  <si>
    <t>25 cl</t>
  </si>
  <si>
    <t>2,5 dl</t>
  </si>
  <si>
    <t>0,250 kg</t>
  </si>
  <si>
    <t>1/8 litre</t>
  </si>
  <si>
    <t>12, 5 c</t>
  </si>
  <si>
    <t>1,25 dl</t>
  </si>
  <si>
    <t>0,125 kg</t>
  </si>
  <si>
    <t>lien</t>
  </si>
  <si>
    <t>http://www.cuisinealafrancaise.com/fr/2-poids-et-mesures</t>
  </si>
  <si>
    <t>Saisissez vos valeurs dans les cellules fond jaune</t>
  </si>
  <si>
    <t>l'huile = 0,920 Kg/L</t>
  </si>
  <si>
    <t>Exercices sur la conversion des volumes</t>
  </si>
  <si>
    <t>https://www.youtube.com/watch?v=exqLsCla_X4</t>
  </si>
  <si>
    <t>Alcool = 0,800 Kg/L</t>
  </si>
  <si>
    <t>eau salée nature = 1,130 Kg/L en fonction du sel ajouté</t>
  </si>
  <si>
    <t>cours mesure volume masse</t>
  </si>
  <si>
    <t>densité des liquides pour cocktails</t>
  </si>
  <si>
    <t>https://www.youtube.com/watch?v=qESfTUVs-rM</t>
  </si>
  <si>
    <t>Heures</t>
  </si>
  <si>
    <t>Minutes</t>
  </si>
  <si>
    <t>Centièmes</t>
  </si>
  <si>
    <t>copier/coller les formats</t>
  </si>
  <si>
    <t>Fiche de fabrication  en 4 parties MODÈLE AU POIDS avec % de pertes</t>
  </si>
  <si>
    <t>Cuisiniers : PESEZ …..Evitez les volumes , n'utilisez que les poids comme les pâtissiers</t>
  </si>
  <si>
    <t>?</t>
  </si>
  <si>
    <t>Températures des appareils de cuisson :</t>
  </si>
  <si>
    <t>Poids Brut</t>
  </si>
  <si>
    <t>les ¼ de botte de fines herbes en 0,25</t>
  </si>
  <si>
    <t xml:space="preserve">sauf cas exeptionnel pour recettes de précision </t>
  </si>
  <si>
    <t xml:space="preserve">Pour le lait entier, la densité donnée habituellement est de 1,03 par rapport à l'eau qui est de 1. </t>
  </si>
  <si>
    <t xml:space="preserve">On peut donc considérer que les 0,03 corespondent à la graisse du lait entier. </t>
  </si>
  <si>
    <t xml:space="preserve">Pour le lait demi-écrémé, la graisse ne devrait représenter que 0,03/2, donc 0,015. </t>
  </si>
  <si>
    <t>Donc la masse d'un litre de lait demi-écrémé doit être de 1,015 Kg (1015 g).</t>
  </si>
  <si>
    <t>Saisissez votre Volume (encre rouge)</t>
  </si>
  <si>
    <t>Équivalence Poids</t>
  </si>
  <si>
    <t>Saisissez votre Nb d'unités (encre rouge)</t>
  </si>
  <si>
    <t>Volumes</t>
  </si>
  <si>
    <t>Estimation litres en liquide</t>
  </si>
  <si>
    <t>modifier si besoin le poids unitaire (encre bleue)</t>
  </si>
  <si>
    <t>1 Hectolitre (hl) 100L</t>
  </si>
  <si>
    <t>Litre L</t>
  </si>
  <si>
    <t>Centilitre cl</t>
  </si>
  <si>
    <t>décilitre dl</t>
  </si>
  <si>
    <t>denrées</t>
  </si>
  <si>
    <t>1 Décalite (dal) 10 L</t>
  </si>
  <si>
    <t>1 litre</t>
  </si>
  <si>
    <t>1 kg (eau)</t>
  </si>
  <si>
    <t>Œufs entiers</t>
  </si>
  <si>
    <t>1 Litre (L) 1L</t>
  </si>
  <si>
    <t>500 g (eau)</t>
  </si>
  <si>
    <t>Jaunes d'oeufs</t>
  </si>
  <si>
    <t>1 décilitre (dl) 0.1L</t>
  </si>
  <si>
    <t>2.5 dl</t>
  </si>
  <si>
    <t>250 g (eau)</t>
  </si>
  <si>
    <t>Blanc d'oeufs</t>
  </si>
  <si>
    <t>1 Milligramme (mg) 0.001g</t>
  </si>
  <si>
    <t>1 décagramme (dag) 10g</t>
  </si>
  <si>
    <t>1 centilitre (cl) 0.01L</t>
  </si>
  <si>
    <t>12.5 cl</t>
  </si>
  <si>
    <t>1.25 dl</t>
  </si>
  <si>
    <t>125 g (eau)</t>
  </si>
  <si>
    <t>1douzaine œufs</t>
  </si>
  <si>
    <t>1 Centigramme (cg) 0.01g</t>
  </si>
  <si>
    <t>1 hectogramme (hg) 100g</t>
  </si>
  <si>
    <t>1 millilitre (ml) 0.001L</t>
  </si>
  <si>
    <t>Baton de vanille</t>
  </si>
  <si>
    <t>1 Décigramme (dg) 0.1g</t>
  </si>
  <si>
    <t>1 kilogramme (kg) 1000g</t>
  </si>
  <si>
    <t>1 gramme (g) 1g</t>
  </si>
  <si>
    <t>1 quintal (q) 100kg</t>
  </si>
  <si>
    <t>Comment peser sans balance ?</t>
  </si>
  <si>
    <t>Pour estimer le poids des ingrédients, quelles équivalences utiles :</t>
  </si>
  <si>
    <t>1 cuil. à café</t>
  </si>
  <si>
    <t>1 bol</t>
  </si>
  <si>
    <t>1 cuillère à café = 0,5 cl = 5 g</t>
  </si>
  <si>
    <t>1 œuf pèse 50 / 60 g</t>
  </si>
  <si>
    <t>3 g de fécule</t>
  </si>
  <si>
    <t>225 g de farine</t>
  </si>
  <si>
    <t>1 cuillère à soupe = 1,5 cl = 15 g</t>
  </si>
  <si>
    <t>1 morceau de sucre pèse 5 g</t>
  </si>
  <si>
    <t>5 g de sel, de sucre en poudre et de tapioca</t>
  </si>
  <si>
    <t>300 g de riz</t>
  </si>
  <si>
    <t>1 tasse à café = 10 cl = 100 g</t>
  </si>
  <si>
    <t>1 gousse d'ail pèse 5 g</t>
  </si>
  <si>
    <t>1 cuil. à soupe</t>
  </si>
  <si>
    <t>320 g de sucre en poudre</t>
  </si>
  <si>
    <t>1 tasse à thé = 12 à 15 cl = 125 à 150 g</t>
  </si>
  <si>
    <t>1 noisette de beurre pèse 4 g</t>
  </si>
  <si>
    <t>8 g de café, de chapelure</t>
  </si>
  <si>
    <t>1 grand verre d'eau</t>
  </si>
  <si>
    <t>1 bol = 35 cl = 350 g</t>
  </si>
  <si>
    <t>1 noix de beurre pèse 15 g soit 1 cuillère à soupe</t>
  </si>
  <si>
    <t>12 g de farine de riz, de semoule, de crème fraiche, d'huile</t>
  </si>
  <si>
    <t>150 g de farine</t>
  </si>
  <si>
    <t>1 grand verre d'eau = 25 cl = 250 g</t>
  </si>
  <si>
    <t>1 pincée vaut 3 à 5 g</t>
  </si>
  <si>
    <t>15 g de sucre en poudre, de sel fin, de beurre</t>
  </si>
  <si>
    <t>190 g de semoule</t>
  </si>
  <si>
    <t>200 g de riz</t>
  </si>
  <si>
    <t>Quelques équivalences d'ingrédients secs :</t>
  </si>
  <si>
    <t>Levure sèche : 1 sachet = 2 ¼ cuillères à thé = 7 g</t>
  </si>
  <si>
    <t>220 g de sucre en poudre</t>
  </si>
  <si>
    <t>Beurre : 1 tasse = 8 oz = 225 g</t>
  </si>
  <si>
    <t>Raisins secs : 1 tasse = 5.25 oz = 147 g</t>
  </si>
  <si>
    <t xml:space="preserve">Cuisine à la Française Poids et mesures </t>
  </si>
  <si>
    <t>Cacao en poudre : ¼ tasse= 1 oz = 30 g</t>
  </si>
  <si>
    <t>Sel : 1 cuillère à thé = 1/6 oz = 4,7 g</t>
  </si>
  <si>
    <t xml:space="preserve"> https://www.cuisinealafrancaise.com/fr/sitemap</t>
  </si>
  <si>
    <t>Farine à pâtisserie : 1 tasse = 3.75 oz = 105 g</t>
  </si>
  <si>
    <t>Sucre : 1 cuillères à thé = 4 g / 1 tasse = 7 oz = 200 g</t>
  </si>
  <si>
    <t>Livre de cuisine de l'école de cuisine de Boston</t>
  </si>
  <si>
    <t>Lait en poudre : 1 tasse = 3.5 oz = 101 g</t>
  </si>
  <si>
    <t>Une pincée = 1/8 cuillère à th</t>
  </si>
  <si>
    <t>https://en.wikisource.org/wiki/Boston_Cooking-School_Cook_Book</t>
  </si>
  <si>
    <t>https://www.gutenberg.org/files/65061/65061-h/65061-h.htm</t>
  </si>
  <si>
    <t>Gastronomie pratique : études culinaires ; suivies du Traitement de l'obésité des gourmands (3e édition, entièrement refondue) / Ali-Bab</t>
  </si>
  <si>
    <t>https://gallica.bnf.fr/ark:/12148/bpt6k34113057/f13.item</t>
  </si>
  <si>
    <t>Henri Babinski</t>
  </si>
  <si>
    <t>https://fr.wikipedia.org/wiki/Henri_Babinski</t>
  </si>
  <si>
    <t>BNF.Gastronomie</t>
  </si>
  <si>
    <t>https://www.bnf.fr/fr/gastronomie</t>
  </si>
  <si>
    <t>conversion : grammes / kg</t>
  </si>
  <si>
    <t>conversion : Kg / grammes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</si>
</sst>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164" formatCode="0.000&quot; Kg&quot;"/>
    <numFmt numFmtId="165" formatCode="#,##0.00\ &quot;€&quot;"/>
    <numFmt numFmtId="166" formatCode="0.000"/>
    <numFmt numFmtId="167" formatCode="0.0"/>
    <numFmt numFmtId="168" formatCode="0.0&quot; Kg&quot;"/>
    <numFmt numFmtId="169" formatCode="0.0&quot; cm&quot;"/>
    <numFmt numFmtId="170" formatCode="0.0&quot; mm&quot;"/>
    <numFmt numFmtId="171" formatCode="0.00&quot; cm&quot;"/>
    <numFmt numFmtId="172" formatCode="0.000&quot; L&quot;"/>
    <numFmt numFmtId="173" formatCode="0.00\ &quot; cm³&quot;"/>
    <numFmt numFmtId="174" formatCode="0&quot; cm&quot;"/>
    <numFmt numFmtId="175" formatCode="0.00\ &quot; cm²&quot;"/>
    <numFmt numFmtId="176" formatCode="0.00&quot; Kg&quot;"/>
    <numFmt numFmtId="177" formatCode="0&quot; g&quot;"/>
    <numFmt numFmtId="178" formatCode="&quot;Col.&quot;0"/>
    <numFmt numFmtId="179" formatCode="0.0&quot; g&quot;"/>
    <numFmt numFmtId="180" formatCode="0.0&quot; L&quot;"/>
    <numFmt numFmtId="181" formatCode="0\ &quot; cm³&quot;"/>
    <numFmt numFmtId="182" formatCode="0.0%"/>
    <numFmt numFmtId="183" formatCode="0&quot; caisses&quot;"/>
    <numFmt numFmtId="184" formatCode="\+\ 0.00&quot; Kg&quot;;\-\ 0.00&quot; Kg&quot;"/>
    <numFmt numFmtId="185" formatCode="\+\ 0.000&quot; Kg&quot;;\-\ 0.000&quot; Kg&quot;"/>
    <numFmt numFmtId="186" formatCode="ddd\ dd\ mmmm\ yyyy\ \-\ hh:mm"/>
    <numFmt numFmtId="187" formatCode="0.0000&quot; Kg&quot;"/>
    <numFmt numFmtId="188" formatCode="#,##0.000\ &quot;€&quot;"/>
    <numFmt numFmtId="189" formatCode="0&quot; mn&quot;"/>
    <numFmt numFmtId="190" formatCode="0.0&quot; %&quot;"/>
    <numFmt numFmtId="191" formatCode="#,##0&quot; cl&quot;"/>
    <numFmt numFmtId="192" formatCode="0.0000"/>
    <numFmt numFmtId="193" formatCode="#,##0&quot; grs&quot;"/>
    <numFmt numFmtId="194" formatCode="#,##0&quot; dl&quot;"/>
    <numFmt numFmtId="195" formatCode="[h]&quot;H&quot;mm"/>
    <numFmt numFmtId="196" formatCode="#,##0.000"/>
    <numFmt numFmtId="197" formatCode="#,##0&quot; g&quot;"/>
    <numFmt numFmtId="198" formatCode="#,##0.00&quot; grs&quot;"/>
  </numFmts>
  <fonts count="562"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8"/>
      <color rgb="FF0070C0"/>
      <name val="Arial"/>
      <family val="2"/>
    </font>
    <font>
      <sz val="12"/>
      <color theme="1"/>
      <name val="Arial"/>
      <family val="2"/>
    </font>
    <font>
      <b/>
      <sz val="10"/>
      <color theme="0"/>
      <name val="Arial"/>
      <family val="2"/>
    </font>
    <font>
      <sz val="9"/>
      <name val="Calibri"/>
      <family val="2"/>
      <scheme val="minor"/>
    </font>
    <font>
      <b/>
      <sz val="9"/>
      <name val="Calibri"/>
      <family val="2"/>
      <scheme val="minor"/>
    </font>
    <font>
      <sz val="11"/>
      <name val="Calibri"/>
      <family val="2"/>
      <scheme val="minor"/>
    </font>
    <font>
      <sz val="10"/>
      <color theme="1"/>
      <name val="Calibri"/>
      <family val="2"/>
      <scheme val="minor"/>
    </font>
    <font>
      <b/>
      <sz val="9"/>
      <color rgb="FFFF0000"/>
      <name val="Calibri"/>
      <family val="2"/>
      <scheme val="minor"/>
    </font>
    <font>
      <sz val="11"/>
      <color rgb="FFC00000"/>
      <name val="Calibri"/>
      <family val="2"/>
      <scheme val="minor"/>
    </font>
    <font>
      <sz val="9"/>
      <color rgb="FFC00000"/>
      <name val="Calibri"/>
      <family val="2"/>
      <scheme val="minor"/>
    </font>
    <font>
      <b/>
      <sz val="10"/>
      <color theme="8" tint="-0.499984740745262"/>
      <name val="Calibri"/>
      <family val="2"/>
      <scheme val="minor"/>
    </font>
    <font>
      <b/>
      <sz val="10"/>
      <color theme="7" tint="-0.499984740745262"/>
      <name val="Calibri"/>
      <family val="2"/>
      <scheme val="minor"/>
    </font>
    <font>
      <b/>
      <sz val="10"/>
      <color theme="9" tint="-0.249977111117893"/>
      <name val="Calibri"/>
      <family val="2"/>
      <scheme val="minor"/>
    </font>
    <font>
      <b/>
      <sz val="11"/>
      <color theme="1"/>
      <name val="Calibri"/>
      <family val="2"/>
      <scheme val="minor"/>
    </font>
    <font>
      <sz val="9"/>
      <name val="Arial"/>
      <family val="2"/>
    </font>
    <font>
      <b/>
      <sz val="10"/>
      <name val="Arial"/>
      <family val="2"/>
    </font>
    <font>
      <sz val="14"/>
      <name val="Arial"/>
      <family val="2"/>
    </font>
    <font>
      <sz val="8"/>
      <name val="Arial"/>
      <family val="2"/>
    </font>
    <font>
      <sz val="11"/>
      <name val="Arial"/>
      <family val="2"/>
    </font>
    <font>
      <sz val="12"/>
      <name val="Arial"/>
      <family val="2"/>
    </font>
    <font>
      <u/>
      <sz val="11"/>
      <color theme="10"/>
      <name val="Calibri"/>
      <family val="2"/>
      <scheme val="minor"/>
    </font>
    <font>
      <sz val="8"/>
      <color theme="1"/>
      <name val="Calibri"/>
      <family val="2"/>
      <scheme val="minor"/>
    </font>
    <font>
      <b/>
      <sz val="12"/>
      <name val="Calibri"/>
      <family val="2"/>
      <scheme val="minor"/>
    </font>
    <font>
      <b/>
      <sz val="14"/>
      <name val="Calibri"/>
      <family val="2"/>
      <scheme val="minor"/>
    </font>
    <font>
      <b/>
      <sz val="12"/>
      <color theme="9" tint="-0.249977111117893"/>
      <name val="Calibri"/>
      <family val="2"/>
      <scheme val="minor"/>
    </font>
    <font>
      <b/>
      <sz val="11"/>
      <color rgb="FF7030A0"/>
      <name val="Calibri"/>
      <family val="2"/>
      <scheme val="minor"/>
    </font>
    <font>
      <b/>
      <sz val="11"/>
      <name val="Calibri"/>
      <family val="2"/>
      <scheme val="minor"/>
    </font>
    <font>
      <b/>
      <sz val="10"/>
      <color theme="1"/>
      <name val="Calibri"/>
      <family val="2"/>
      <scheme val="minor"/>
    </font>
    <font>
      <b/>
      <sz val="10"/>
      <name val="Calibri"/>
      <family val="2"/>
      <scheme val="minor"/>
    </font>
    <font>
      <sz val="10"/>
      <color rgb="FF303030"/>
      <name val="Calibri"/>
      <family val="2"/>
      <scheme val="minor"/>
    </font>
    <font>
      <b/>
      <sz val="12"/>
      <color theme="7" tint="-0.499984740745262"/>
      <name val="Calibri"/>
      <family val="2"/>
      <scheme val="minor"/>
    </font>
    <font>
      <b/>
      <sz val="11"/>
      <color theme="7" tint="-0.499984740745262"/>
      <name val="Calibri"/>
      <family val="2"/>
      <scheme val="minor"/>
    </font>
    <font>
      <b/>
      <sz val="9"/>
      <color rgb="FFC00000"/>
      <name val="Calibri"/>
      <family val="2"/>
      <scheme val="minor"/>
    </font>
    <font>
      <b/>
      <sz val="11"/>
      <color rgb="FF0070C0"/>
      <name val="Calibri"/>
      <family val="2"/>
      <scheme val="minor"/>
    </font>
    <font>
      <b/>
      <sz val="12"/>
      <color rgb="FF0070C0"/>
      <name val="Calibri"/>
      <family val="2"/>
      <scheme val="minor"/>
    </font>
    <font>
      <b/>
      <sz val="12"/>
      <color rgb="FFFF0000"/>
      <name val="Calibri"/>
      <family val="2"/>
      <scheme val="minor"/>
    </font>
    <font>
      <sz val="10"/>
      <color theme="8" tint="-0.499984740745262"/>
      <name val="Calibri"/>
      <family val="2"/>
      <scheme val="minor"/>
    </font>
    <font>
      <sz val="11"/>
      <color theme="1" tint="0.34998626667073579"/>
      <name val="Calibri"/>
      <family val="2"/>
      <scheme val="minor"/>
    </font>
    <font>
      <b/>
      <sz val="10"/>
      <color rgb="FFC00000"/>
      <name val="Calibri"/>
      <family val="2"/>
      <scheme val="minor"/>
    </font>
    <font>
      <b/>
      <sz val="9"/>
      <color rgb="FF7030A0"/>
      <name val="Calibri"/>
      <family val="2"/>
      <scheme val="minor"/>
    </font>
    <font>
      <b/>
      <sz val="12"/>
      <color rgb="FFC00000"/>
      <name val="Calibri"/>
      <family val="2"/>
      <scheme val="minor"/>
    </font>
    <font>
      <b/>
      <sz val="12"/>
      <color rgb="FF002060"/>
      <name val="Calibri"/>
      <family val="2"/>
      <scheme val="minor"/>
    </font>
    <font>
      <b/>
      <sz val="9"/>
      <color rgb="FF002060"/>
      <name val="Calibri"/>
      <family val="2"/>
      <scheme val="minor"/>
    </font>
    <font>
      <sz val="10"/>
      <color rgb="FFFF0000"/>
      <name val="Calibri"/>
      <family val="2"/>
      <scheme val="minor"/>
    </font>
    <font>
      <sz val="9"/>
      <color theme="1"/>
      <name val="Calibri"/>
      <family val="2"/>
      <scheme val="minor"/>
    </font>
    <font>
      <b/>
      <sz val="10"/>
      <color theme="4" tint="-0.499984740745262"/>
      <name val="Calibri"/>
      <family val="2"/>
      <scheme val="minor"/>
    </font>
    <font>
      <sz val="12"/>
      <color rgb="FFC00000"/>
      <name val="Wingdings 3"/>
      <family val="1"/>
      <charset val="2"/>
    </font>
    <font>
      <b/>
      <sz val="12"/>
      <color theme="4" tint="-0.249977111117893"/>
      <name val="Calibri"/>
      <family val="2"/>
      <scheme val="minor"/>
    </font>
    <font>
      <sz val="10"/>
      <name val="Calibri"/>
      <family val="2"/>
      <scheme val="minor"/>
    </font>
    <font>
      <b/>
      <sz val="12"/>
      <color theme="1"/>
      <name val="Calibri"/>
      <family val="2"/>
      <scheme val="minor"/>
    </font>
    <font>
      <b/>
      <sz val="11"/>
      <color rgb="FFC00000"/>
      <name val="Calibri"/>
      <family val="2"/>
      <scheme val="minor"/>
    </font>
    <font>
      <b/>
      <sz val="10"/>
      <color rgb="FF7030A0"/>
      <name val="Calibri"/>
      <family val="2"/>
      <scheme val="minor"/>
    </font>
    <font>
      <i/>
      <sz val="8"/>
      <name val="Calibri"/>
      <family val="2"/>
      <scheme val="minor"/>
    </font>
    <font>
      <sz val="10"/>
      <color rgb="FF333333"/>
      <name val="Calibri"/>
      <family val="2"/>
      <scheme val="minor"/>
    </font>
    <font>
      <i/>
      <sz val="8"/>
      <color theme="1" tint="0.34998626667073579"/>
      <name val="Calibri"/>
      <family val="2"/>
      <scheme val="minor"/>
    </font>
    <font>
      <sz val="11"/>
      <color rgb="FF16212C"/>
      <name val="Calibri"/>
      <family val="2"/>
      <scheme val="minor"/>
    </font>
    <font>
      <b/>
      <sz val="11"/>
      <color theme="8" tint="-0.499984740745262"/>
      <name val="Calibri"/>
      <family val="2"/>
      <scheme val="minor"/>
    </font>
    <font>
      <b/>
      <sz val="10"/>
      <color rgb="FFFF0000"/>
      <name val="Wingdings 3"/>
      <family val="1"/>
      <charset val="2"/>
    </font>
    <font>
      <b/>
      <sz val="11"/>
      <color rgb="FFFF0000"/>
      <name val="Wingdings 3"/>
      <family val="1"/>
      <charset val="2"/>
    </font>
    <font>
      <b/>
      <i/>
      <sz val="10"/>
      <color rgb="FFC00000"/>
      <name val="Calibri"/>
      <family val="2"/>
      <scheme val="minor"/>
    </font>
    <font>
      <sz val="7"/>
      <color rgb="FF0070C0"/>
      <name val="Calibri"/>
      <family val="2"/>
      <scheme val="minor"/>
    </font>
    <font>
      <sz val="8"/>
      <name val="Calibri"/>
      <family val="2"/>
      <scheme val="minor"/>
    </font>
    <font>
      <sz val="12"/>
      <name val="Calibri"/>
      <family val="2"/>
      <scheme val="minor"/>
    </font>
    <font>
      <i/>
      <sz val="9"/>
      <name val="Calibri"/>
      <family val="2"/>
      <scheme val="minor"/>
    </font>
    <font>
      <sz val="8"/>
      <color theme="1" tint="0.34998626667073579"/>
      <name val="Calibri"/>
      <family val="2"/>
      <scheme val="minor"/>
    </font>
    <font>
      <i/>
      <sz val="9"/>
      <color rgb="FFC00000"/>
      <name val="Calibri"/>
      <family val="2"/>
      <scheme val="minor"/>
    </font>
    <font>
      <i/>
      <sz val="11"/>
      <name val="Calibri"/>
      <family val="2"/>
      <scheme val="minor"/>
    </font>
    <font>
      <b/>
      <sz val="11"/>
      <color rgb="FFFF0000"/>
      <name val="Calibri"/>
      <family val="2"/>
      <scheme val="minor"/>
    </font>
    <font>
      <u/>
      <sz val="11"/>
      <color theme="10"/>
      <name val="Calibri"/>
      <family val="2"/>
    </font>
    <font>
      <sz val="16"/>
      <name val="Arial"/>
      <family val="2"/>
    </font>
    <font>
      <u/>
      <sz val="10"/>
      <color indexed="12"/>
      <name val="Arial"/>
      <family val="2"/>
    </font>
    <font>
      <u/>
      <sz val="10"/>
      <name val="Arial"/>
      <family val="2"/>
    </font>
    <font>
      <b/>
      <sz val="16"/>
      <name val="Arial"/>
      <family val="2"/>
    </font>
    <font>
      <b/>
      <sz val="20"/>
      <name val="Arial"/>
      <family val="2"/>
    </font>
    <font>
      <b/>
      <sz val="12"/>
      <name val="Arial"/>
      <family val="2"/>
    </font>
    <font>
      <sz val="11"/>
      <color rgb="FF000000"/>
      <name val="Calibri"/>
      <family val="2"/>
      <scheme val="minor"/>
    </font>
    <font>
      <u/>
      <sz val="10"/>
      <color theme="10"/>
      <name val="Arial"/>
      <family val="2"/>
    </font>
    <font>
      <b/>
      <sz val="11"/>
      <color rgb="FF002060"/>
      <name val="Calibri"/>
      <family val="2"/>
      <scheme val="minor"/>
    </font>
    <font>
      <sz val="10"/>
      <color rgb="FF7030A0"/>
      <name val="Calibri"/>
      <family val="2"/>
      <scheme val="minor"/>
    </font>
    <font>
      <sz val="11"/>
      <color theme="8" tint="-0.499984740745262"/>
      <name val="Calibri"/>
      <family val="2"/>
      <scheme val="minor"/>
    </font>
    <font>
      <sz val="11"/>
      <color rgb="FF7030A0"/>
      <name val="Calibri"/>
      <family val="2"/>
      <scheme val="minor"/>
    </font>
    <font>
      <b/>
      <i/>
      <sz val="8"/>
      <color theme="1" tint="0.34998626667073579"/>
      <name val="Calibri"/>
      <family val="2"/>
      <scheme val="minor"/>
    </font>
    <font>
      <b/>
      <sz val="14"/>
      <color theme="1"/>
      <name val="Calibri"/>
      <family val="2"/>
      <scheme val="minor"/>
    </font>
    <font>
      <b/>
      <sz val="14"/>
      <color rgb="FFC00000"/>
      <name val="Calibri"/>
      <family val="2"/>
      <scheme val="minor"/>
    </font>
    <font>
      <b/>
      <sz val="14"/>
      <color theme="8" tint="-0.249977111117893"/>
      <name val="Calibri"/>
      <family val="2"/>
      <scheme val="minor"/>
    </font>
    <font>
      <b/>
      <sz val="12"/>
      <color rgb="FFC00000"/>
      <name val="Wingdings 3"/>
      <family val="1"/>
      <charset val="2"/>
    </font>
    <font>
      <b/>
      <sz val="11"/>
      <color theme="8" tint="-0.249977111117893"/>
      <name val="Calibri"/>
      <family val="2"/>
      <scheme val="minor"/>
    </font>
    <font>
      <b/>
      <sz val="9"/>
      <name val="Arial"/>
      <family val="2"/>
    </font>
    <font>
      <b/>
      <i/>
      <sz val="11"/>
      <color rgb="FFC00000"/>
      <name val="Calibri"/>
      <family val="2"/>
      <scheme val="minor"/>
    </font>
    <font>
      <b/>
      <sz val="11"/>
      <color theme="9" tint="-0.499984740745262"/>
      <name val="Calibri"/>
      <family val="2"/>
      <scheme val="minor"/>
    </font>
    <font>
      <sz val="10"/>
      <color rgb="FFC00000"/>
      <name val="Calibri"/>
      <family val="2"/>
      <scheme val="minor"/>
    </font>
    <font>
      <b/>
      <sz val="10"/>
      <color theme="9" tint="-0.499984740745262"/>
      <name val="Calibri"/>
      <family val="2"/>
      <scheme val="minor"/>
    </font>
    <font>
      <sz val="10"/>
      <color theme="9" tint="-0.499984740745262"/>
      <name val="Calibri"/>
      <family val="2"/>
      <scheme val="minor"/>
    </font>
    <font>
      <b/>
      <sz val="11"/>
      <color theme="4" tint="-0.249977111117893"/>
      <name val="Calibri"/>
      <family val="2"/>
      <scheme val="minor"/>
    </font>
    <font>
      <sz val="10"/>
      <color theme="4" tint="-0.249977111117893"/>
      <name val="Calibri"/>
      <family val="2"/>
      <scheme val="minor"/>
    </font>
    <font>
      <b/>
      <sz val="9"/>
      <color theme="9" tint="-0.499984740745262"/>
      <name val="Calibri"/>
      <family val="2"/>
      <scheme val="minor"/>
    </font>
    <font>
      <b/>
      <i/>
      <sz val="11"/>
      <name val="Calibri"/>
      <family val="2"/>
      <scheme val="minor"/>
    </font>
    <font>
      <b/>
      <sz val="10"/>
      <color theme="8" tint="-0.249977111117893"/>
      <name val="Calibri"/>
      <family val="2"/>
      <scheme val="minor"/>
    </font>
    <font>
      <sz val="12"/>
      <color theme="1"/>
      <name val="Calibri"/>
      <family val="2"/>
      <scheme val="minor"/>
    </font>
    <font>
      <b/>
      <sz val="11"/>
      <color theme="0"/>
      <name val="Calibri"/>
      <family val="2"/>
      <scheme val="minor"/>
    </font>
    <font>
      <sz val="11"/>
      <color rgb="FFFF0000"/>
      <name val="Calibri"/>
      <family val="2"/>
      <scheme val="minor"/>
    </font>
    <font>
      <sz val="7"/>
      <color theme="0"/>
      <name val="Calibri"/>
      <family val="2"/>
      <scheme val="minor"/>
    </font>
    <font>
      <sz val="10"/>
      <color rgb="FF0070C0"/>
      <name val="Arial"/>
      <family val="2"/>
    </font>
    <font>
      <b/>
      <sz val="18"/>
      <name val="Calibri"/>
      <family val="2"/>
      <scheme val="minor"/>
    </font>
    <font>
      <b/>
      <sz val="16"/>
      <color theme="1"/>
      <name val="Calibri"/>
      <family val="2"/>
      <scheme val="minor"/>
    </font>
    <font>
      <i/>
      <sz val="10"/>
      <color theme="1" tint="0.34998626667073579"/>
      <name val="Calibri"/>
      <family val="2"/>
      <scheme val="minor"/>
    </font>
    <font>
      <sz val="12"/>
      <color theme="1" tint="0.34998626667073579"/>
      <name val="Calibri"/>
      <family val="2"/>
      <scheme val="minor"/>
    </font>
    <font>
      <b/>
      <sz val="12"/>
      <color rgb="FF7030A0"/>
      <name val="Calibri"/>
      <family val="2"/>
      <scheme val="minor"/>
    </font>
    <font>
      <b/>
      <sz val="12"/>
      <color theme="5" tint="-0.249977111117893"/>
      <name val="Calibri"/>
      <family val="2"/>
      <scheme val="minor"/>
    </font>
    <font>
      <b/>
      <sz val="10"/>
      <color rgb="FF002060"/>
      <name val="Calibri"/>
      <family val="2"/>
      <scheme val="minor"/>
    </font>
    <font>
      <b/>
      <sz val="12"/>
      <color theme="1" tint="0.34998626667073579"/>
      <name val="Calibri"/>
      <family val="2"/>
      <scheme val="minor"/>
    </font>
    <font>
      <b/>
      <sz val="14"/>
      <color rgb="FFFF0000"/>
      <name val="Calibri"/>
      <family val="2"/>
      <scheme val="minor"/>
    </font>
    <font>
      <b/>
      <sz val="10"/>
      <color theme="1" tint="0.34998626667073579"/>
      <name val="Arial"/>
      <family val="2"/>
    </font>
    <font>
      <b/>
      <sz val="9"/>
      <color theme="1" tint="0.34998626667073579"/>
      <name val="Calibri"/>
      <family val="2"/>
      <scheme val="minor"/>
    </font>
    <font>
      <b/>
      <sz val="10"/>
      <color theme="1" tint="0.34998626667073579"/>
      <name val="Calibri"/>
      <family val="2"/>
      <scheme val="minor"/>
    </font>
    <font>
      <sz val="9"/>
      <color theme="1" tint="0.34998626667073579"/>
      <name val="Calibri"/>
      <family val="2"/>
      <scheme val="minor"/>
    </font>
    <font>
      <b/>
      <sz val="14"/>
      <color rgb="FFFF0000"/>
      <name val="Wingdings 3"/>
      <family val="1"/>
      <charset val="2"/>
    </font>
    <font>
      <b/>
      <sz val="12"/>
      <color theme="4" tint="-0.249977111117893"/>
      <name val="Wingdings 3"/>
      <family val="1"/>
      <charset val="2"/>
    </font>
    <font>
      <b/>
      <sz val="18"/>
      <color theme="0"/>
      <name val="Calibri"/>
      <family val="2"/>
      <scheme val="minor"/>
    </font>
    <font>
      <b/>
      <sz val="26"/>
      <color theme="0"/>
      <name val="Calibri"/>
      <family val="2"/>
      <scheme val="minor"/>
    </font>
    <font>
      <b/>
      <sz val="14"/>
      <color theme="0"/>
      <name val="Calibri"/>
      <family val="2"/>
      <scheme val="minor"/>
    </font>
    <font>
      <b/>
      <sz val="14"/>
      <color theme="3"/>
      <name val="Calibri"/>
      <family val="2"/>
      <scheme val="minor"/>
    </font>
    <font>
      <sz val="10"/>
      <color theme="1" tint="0.34998626667073579"/>
      <name val="Calibri"/>
      <family val="2"/>
      <scheme val="minor"/>
    </font>
    <font>
      <i/>
      <sz val="9"/>
      <color theme="1" tint="0.34998626667073579"/>
      <name val="Calibri"/>
      <family val="2"/>
      <scheme val="minor"/>
    </font>
    <font>
      <b/>
      <sz val="8"/>
      <color theme="1" tint="0.34998626667073579"/>
      <name val="Calibri"/>
      <family val="2"/>
      <scheme val="minor"/>
    </font>
    <font>
      <i/>
      <sz val="8"/>
      <color rgb="FF7030A0"/>
      <name val="Calibri"/>
      <family val="2"/>
      <scheme val="minor"/>
    </font>
    <font>
      <sz val="9"/>
      <color theme="7" tint="-0.249977111117893"/>
      <name val="Calibri"/>
      <family val="2"/>
      <scheme val="minor"/>
    </font>
    <font>
      <sz val="10"/>
      <color theme="4" tint="-0.249977111117893"/>
      <name val="Arial"/>
      <family val="2"/>
    </font>
    <font>
      <b/>
      <sz val="9"/>
      <color theme="4" tint="-0.249977111117893"/>
      <name val="Calibri"/>
      <family val="2"/>
      <scheme val="minor"/>
    </font>
    <font>
      <sz val="9"/>
      <color theme="0"/>
      <name val="Calibri"/>
      <family val="2"/>
      <scheme val="minor"/>
    </font>
    <font>
      <sz val="18"/>
      <color theme="0"/>
      <name val="Calibri"/>
      <family val="2"/>
      <scheme val="minor"/>
    </font>
    <font>
      <b/>
      <sz val="16"/>
      <color theme="0"/>
      <name val="Calibri"/>
      <family val="2"/>
      <scheme val="minor"/>
    </font>
    <font>
      <b/>
      <sz val="9"/>
      <color theme="5" tint="-0.249977111117893"/>
      <name val="Calibri"/>
      <family val="2"/>
      <scheme val="minor"/>
    </font>
    <font>
      <b/>
      <sz val="12"/>
      <color theme="0"/>
      <name val="Calibri"/>
      <family val="2"/>
      <scheme val="minor"/>
    </font>
    <font>
      <b/>
      <i/>
      <sz val="8"/>
      <color theme="0" tint="-0.499984740745262"/>
      <name val="Calibri"/>
      <family val="2"/>
      <scheme val="minor"/>
    </font>
    <font>
      <sz val="9"/>
      <color rgb="FF002060"/>
      <name val="Calibri"/>
      <family val="2"/>
      <scheme val="minor"/>
    </font>
    <font>
      <b/>
      <sz val="9"/>
      <color theme="1"/>
      <name val="Calibri"/>
      <family val="2"/>
      <scheme val="minor"/>
    </font>
    <font>
      <sz val="9"/>
      <color rgb="FF333333"/>
      <name val="Calibri"/>
      <family val="2"/>
      <scheme val="minor"/>
    </font>
    <font>
      <sz val="9"/>
      <color rgb="FF5FA900"/>
      <name val="Calibri"/>
      <family val="2"/>
      <scheme val="minor"/>
    </font>
    <font>
      <b/>
      <sz val="12"/>
      <color theme="9" tint="-0.499984740745262"/>
      <name val="Calibri"/>
      <family val="2"/>
      <scheme val="minor"/>
    </font>
    <font>
      <b/>
      <sz val="10"/>
      <color theme="1" tint="0.499984740745262"/>
      <name val="Calibri"/>
      <family val="2"/>
      <scheme val="minor"/>
    </font>
    <font>
      <b/>
      <sz val="12"/>
      <color theme="1" tint="0.499984740745262"/>
      <name val="Calibri"/>
      <family val="2"/>
      <scheme val="minor"/>
    </font>
    <font>
      <b/>
      <sz val="12"/>
      <color rgb="FFFFFF66"/>
      <name val="Calibri"/>
      <family val="2"/>
      <scheme val="minor"/>
    </font>
    <font>
      <b/>
      <sz val="11"/>
      <color theme="1" tint="0.34998626667073579"/>
      <name val="Calibri"/>
      <family val="2"/>
      <scheme val="minor"/>
    </font>
    <font>
      <b/>
      <sz val="10"/>
      <color theme="5" tint="-0.249977111117893"/>
      <name val="Calibri"/>
      <family val="2"/>
      <scheme val="minor"/>
    </font>
    <font>
      <b/>
      <sz val="10"/>
      <color rgb="FFFF0000"/>
      <name val="Calibri"/>
      <family val="2"/>
      <scheme val="minor"/>
    </font>
    <font>
      <sz val="11"/>
      <color rgb="FF0070C0"/>
      <name val="Calibri"/>
      <family val="2"/>
      <scheme val="minor"/>
    </font>
    <font>
      <sz val="12"/>
      <color rgb="FF0070C0"/>
      <name val="Wingdings 3"/>
      <family val="1"/>
      <charset val="2"/>
    </font>
    <font>
      <i/>
      <sz val="10"/>
      <name val="Calibri"/>
      <family val="2"/>
      <scheme val="minor"/>
    </font>
    <font>
      <b/>
      <i/>
      <sz val="9"/>
      <color rgb="FFC00000"/>
      <name val="Calibri"/>
      <family val="2"/>
      <scheme val="minor"/>
    </font>
    <font>
      <b/>
      <sz val="14"/>
      <color rgb="FF0070C0"/>
      <name val="Wingdings 3"/>
      <family val="1"/>
      <charset val="2"/>
    </font>
    <font>
      <sz val="11"/>
      <color rgb="FF0070C0"/>
      <name val="Wingdings 3"/>
      <family val="1"/>
      <charset val="2"/>
    </font>
    <font>
      <b/>
      <sz val="10"/>
      <color rgb="FF0070C0"/>
      <name val="Calibri"/>
      <family val="2"/>
      <scheme val="minor"/>
    </font>
    <font>
      <sz val="9"/>
      <color rgb="FF0070C0"/>
      <name val="Calibri"/>
      <family val="2"/>
      <scheme val="minor"/>
    </font>
    <font>
      <b/>
      <sz val="10"/>
      <color theme="0"/>
      <name val="Calibri"/>
      <family val="2"/>
      <scheme val="minor"/>
    </font>
    <font>
      <i/>
      <sz val="8"/>
      <color theme="0" tint="-0.499984740745262"/>
      <name val="Calibri"/>
      <family val="2"/>
      <scheme val="minor"/>
    </font>
    <font>
      <b/>
      <sz val="8"/>
      <name val="Calibri"/>
      <family val="2"/>
      <scheme val="minor"/>
    </font>
    <font>
      <b/>
      <sz val="20"/>
      <color theme="0"/>
      <name val="Calibri"/>
      <family val="2"/>
      <scheme val="minor"/>
    </font>
    <font>
      <sz val="14"/>
      <color theme="1"/>
      <name val="Calibri"/>
      <family val="2"/>
      <scheme val="minor"/>
    </font>
    <font>
      <b/>
      <sz val="14"/>
      <color theme="5" tint="-0.249977111117893"/>
      <name val="Calibri"/>
      <family val="2"/>
      <scheme val="minor"/>
    </font>
    <font>
      <b/>
      <sz val="14"/>
      <color theme="9" tint="-0.499984740745262"/>
      <name val="Calibri"/>
      <family val="2"/>
      <scheme val="minor"/>
    </font>
    <font>
      <b/>
      <sz val="14"/>
      <color theme="7" tint="-0.499984740745262"/>
      <name val="Calibri"/>
      <family val="2"/>
      <scheme val="minor"/>
    </font>
    <font>
      <b/>
      <sz val="16"/>
      <color rgb="FFC00000"/>
      <name val="Calibri"/>
      <family val="2"/>
      <scheme val="minor"/>
    </font>
    <font>
      <b/>
      <sz val="16"/>
      <name val="Calibri"/>
      <family val="2"/>
      <scheme val="minor"/>
    </font>
    <font>
      <sz val="14"/>
      <color theme="0"/>
      <name val="Calibri"/>
      <family val="2"/>
      <scheme val="minor"/>
    </font>
    <font>
      <b/>
      <sz val="11"/>
      <color theme="5" tint="-0.249977111117893"/>
      <name val="Calibri"/>
      <family val="2"/>
      <scheme val="minor"/>
    </font>
    <font>
      <b/>
      <sz val="11"/>
      <color theme="4" tint="-0.249977111117893"/>
      <name val="Arial"/>
      <family val="2"/>
    </font>
    <font>
      <b/>
      <sz val="14"/>
      <color theme="4" tint="-0.249977111117893"/>
      <name val="Calibri"/>
      <family val="2"/>
      <scheme val="minor"/>
    </font>
    <font>
      <b/>
      <sz val="10"/>
      <color theme="4" tint="-0.249977111117893"/>
      <name val="Calibri"/>
      <family val="2"/>
      <scheme val="minor"/>
    </font>
    <font>
      <sz val="9"/>
      <color theme="1" tint="0.249977111117893"/>
      <name val="Calibri"/>
      <family val="2"/>
      <scheme val="minor"/>
    </font>
    <font>
      <b/>
      <sz val="12"/>
      <color rgb="FF254C67"/>
      <name val="Calibri"/>
      <family val="2"/>
      <scheme val="minor"/>
    </font>
    <font>
      <b/>
      <sz val="12"/>
      <color rgb="FF254C67"/>
      <name val="Arial"/>
      <family val="2"/>
    </font>
    <font>
      <b/>
      <i/>
      <sz val="12"/>
      <color rgb="FF232323"/>
      <name val="Calibri"/>
      <family val="2"/>
      <scheme val="minor"/>
    </font>
    <font>
      <sz val="9"/>
      <color rgb="FF232323"/>
      <name val="Calibri"/>
      <family val="2"/>
      <scheme val="minor"/>
    </font>
    <font>
      <sz val="11"/>
      <color rgb="FF254C67"/>
      <name val="Calibri"/>
      <family val="2"/>
      <scheme val="minor"/>
    </font>
    <font>
      <b/>
      <i/>
      <sz val="11"/>
      <color rgb="FF232323"/>
      <name val="Arial"/>
      <family val="2"/>
    </font>
    <font>
      <sz val="11"/>
      <color rgb="FF232323"/>
      <name val="Arial"/>
      <family val="2"/>
    </font>
    <font>
      <sz val="11"/>
      <color theme="4" tint="-0.249977111117893"/>
      <name val="Calibri"/>
      <family val="2"/>
      <scheme val="minor"/>
    </font>
    <font>
      <b/>
      <sz val="11"/>
      <color rgb="FF232323"/>
      <name val="Arial"/>
      <family val="2"/>
    </font>
    <font>
      <sz val="10"/>
      <color rgb="FF222222"/>
      <name val="Arial"/>
      <family val="2"/>
    </font>
    <font>
      <b/>
      <u/>
      <sz val="12"/>
      <color theme="10"/>
      <name val="Calibri"/>
      <family val="2"/>
      <scheme val="minor"/>
    </font>
    <font>
      <b/>
      <sz val="11"/>
      <color rgb="FFFFFF00"/>
      <name val="Arial"/>
      <family val="2"/>
    </font>
    <font>
      <b/>
      <sz val="11"/>
      <color rgb="FFC00000"/>
      <name val="Arial"/>
      <family val="2"/>
    </font>
    <font>
      <sz val="10"/>
      <color rgb="FF000000"/>
      <name val="Arial"/>
      <family val="2"/>
    </font>
    <font>
      <sz val="12"/>
      <color theme="9" tint="-0.499984740745262"/>
      <name val="Calibri"/>
      <family val="2"/>
      <scheme val="minor"/>
    </font>
    <font>
      <sz val="12"/>
      <color rgb="FFC00000"/>
      <name val="Calibri"/>
      <family val="2"/>
      <scheme val="minor"/>
    </font>
    <font>
      <b/>
      <sz val="12"/>
      <color rgb="FFFFFF00"/>
      <name val="Arial"/>
      <family val="2"/>
    </font>
    <font>
      <sz val="10"/>
      <color theme="1"/>
      <name val="Arial"/>
      <family val="2"/>
    </font>
    <font>
      <sz val="11"/>
      <color rgb="FFFFFF00"/>
      <name val="Calibri"/>
      <family val="2"/>
      <scheme val="minor"/>
    </font>
    <font>
      <b/>
      <u/>
      <sz val="10"/>
      <color theme="1"/>
      <name val="Arial"/>
      <family val="2"/>
    </font>
    <font>
      <b/>
      <sz val="14"/>
      <color rgb="FF254C67"/>
      <name val="Arial"/>
      <family val="2"/>
    </font>
    <font>
      <sz val="8"/>
      <color rgb="FFC00000"/>
      <name val="Calibri"/>
      <family val="2"/>
      <scheme val="minor"/>
    </font>
    <font>
      <sz val="10"/>
      <color rgb="FF0070C0"/>
      <name val="Calibri"/>
      <family val="2"/>
      <scheme val="minor"/>
    </font>
    <font>
      <b/>
      <sz val="11"/>
      <color theme="0"/>
      <name val="Arial"/>
      <family val="2"/>
    </font>
    <font>
      <i/>
      <sz val="12"/>
      <color theme="1" tint="0.34998626667073579"/>
      <name val="Calibri"/>
      <family val="2"/>
      <scheme val="minor"/>
    </font>
    <font>
      <b/>
      <sz val="12"/>
      <color theme="0"/>
      <name val="Arial"/>
      <family val="2"/>
    </font>
    <font>
      <b/>
      <i/>
      <sz val="14"/>
      <color rgb="FFFF0000"/>
      <name val="Calibri"/>
      <family val="2"/>
      <scheme val="minor"/>
    </font>
    <font>
      <i/>
      <sz val="12"/>
      <name val="Calibri"/>
      <family val="2"/>
      <scheme val="minor"/>
    </font>
    <font>
      <b/>
      <sz val="16"/>
      <color theme="0"/>
      <name val="Arial"/>
      <family val="2"/>
    </font>
    <font>
      <i/>
      <sz val="8"/>
      <color theme="1" tint="0.499984740745262"/>
      <name val="Calibri"/>
      <family val="2"/>
      <scheme val="minor"/>
    </font>
    <font>
      <b/>
      <sz val="9"/>
      <color theme="8" tint="-0.249977111117893"/>
      <name val="Calibri"/>
      <family val="2"/>
      <scheme val="minor"/>
    </font>
    <font>
      <b/>
      <sz val="8"/>
      <color theme="0"/>
      <name val="Calibri"/>
      <family val="2"/>
      <scheme val="minor"/>
    </font>
    <font>
      <b/>
      <sz val="8"/>
      <color rgb="FF7030A0"/>
      <name val="Calibri"/>
      <family val="2"/>
      <scheme val="minor"/>
    </font>
    <font>
      <b/>
      <u/>
      <sz val="9"/>
      <color theme="10"/>
      <name val="Calibri"/>
      <family val="2"/>
      <scheme val="minor"/>
    </font>
    <font>
      <sz val="12"/>
      <color theme="8" tint="-0.249977111117893"/>
      <name val="Calibri"/>
      <family val="2"/>
      <scheme val="minor"/>
    </font>
    <font>
      <b/>
      <i/>
      <sz val="14"/>
      <name val="Calibri"/>
      <family val="2"/>
      <scheme val="minor"/>
    </font>
    <font>
      <sz val="11"/>
      <color theme="8" tint="-0.249977111117893"/>
      <name val="Calibri"/>
      <family val="2"/>
      <scheme val="minor"/>
    </font>
    <font>
      <sz val="9"/>
      <color theme="4" tint="-0.249977111117893"/>
      <name val="Calibri"/>
      <family val="2"/>
      <scheme val="minor"/>
    </font>
    <font>
      <sz val="12"/>
      <color theme="8" tint="-0.499984740745262"/>
      <name val="Calibri"/>
      <family val="2"/>
      <scheme val="minor"/>
    </font>
    <font>
      <sz val="9"/>
      <color theme="8" tint="-0.499984740745262"/>
      <name val="Calibri"/>
      <family val="2"/>
      <scheme val="minor"/>
    </font>
    <font>
      <b/>
      <sz val="14"/>
      <color theme="0"/>
      <name val="Arial"/>
      <family val="2"/>
    </font>
    <font>
      <b/>
      <i/>
      <sz val="11"/>
      <color rgb="FFFF0000"/>
      <name val="Calibri"/>
      <family val="2"/>
      <scheme val="minor"/>
    </font>
    <font>
      <b/>
      <sz val="14"/>
      <color rgb="FFFFFF00"/>
      <name val="Arial"/>
      <family val="2"/>
    </font>
    <font>
      <sz val="10"/>
      <color rgb="FF232323"/>
      <name val="Calibri"/>
      <family val="2"/>
      <scheme val="minor"/>
    </font>
    <font>
      <sz val="11"/>
      <color rgb="FF232323"/>
      <name val="Calibri"/>
      <family val="2"/>
      <scheme val="minor"/>
    </font>
    <font>
      <sz val="12"/>
      <color rgb="FF7030A0"/>
      <name val="Calibri"/>
      <family val="2"/>
      <scheme val="minor"/>
    </font>
    <font>
      <b/>
      <sz val="14"/>
      <color rgb="FF254C67"/>
      <name val="Calibri"/>
      <family val="2"/>
      <scheme val="minor"/>
    </font>
    <font>
      <sz val="11"/>
      <color theme="0" tint="-4.9989318521683403E-2"/>
      <name val="Calibri"/>
      <family val="2"/>
      <scheme val="minor"/>
    </font>
    <font>
      <b/>
      <sz val="14"/>
      <color rgb="FF0070C0"/>
      <name val="Calibri"/>
      <family val="2"/>
      <scheme val="minor"/>
    </font>
    <font>
      <b/>
      <i/>
      <sz val="14"/>
      <color rgb="FF002060"/>
      <name val="Calibri"/>
      <family val="2"/>
      <scheme val="minor"/>
    </font>
    <font>
      <i/>
      <sz val="11"/>
      <color rgb="FF002060"/>
      <name val="Calibri"/>
      <family val="2"/>
      <scheme val="minor"/>
    </font>
    <font>
      <sz val="11"/>
      <color rgb="FF002060"/>
      <name val="Calibri"/>
      <family val="2"/>
      <scheme val="minor"/>
    </font>
    <font>
      <b/>
      <sz val="11"/>
      <color rgb="FF232323"/>
      <name val="Calibri"/>
      <family val="2"/>
      <scheme val="minor"/>
    </font>
    <font>
      <b/>
      <u/>
      <sz val="11"/>
      <color theme="10"/>
      <name val="Calibri"/>
      <family val="2"/>
      <scheme val="minor"/>
    </font>
    <font>
      <b/>
      <sz val="20"/>
      <color rgb="FF7030A0"/>
      <name val="Calibri"/>
      <family val="2"/>
      <scheme val="minor"/>
    </font>
    <font>
      <b/>
      <sz val="18"/>
      <color rgb="FFFF0000"/>
      <name val="Arial"/>
      <family val="2"/>
    </font>
    <font>
      <b/>
      <sz val="14"/>
      <color rgb="FF7030A0"/>
      <name val="Calibri"/>
      <family val="2"/>
      <scheme val="minor"/>
    </font>
    <font>
      <sz val="8"/>
      <color theme="0"/>
      <name val="Calibri"/>
      <family val="2"/>
      <scheme val="minor"/>
    </font>
    <font>
      <b/>
      <i/>
      <sz val="12"/>
      <color rgb="FFC00000"/>
      <name val="Calibri"/>
      <family val="2"/>
      <scheme val="minor"/>
    </font>
    <font>
      <b/>
      <sz val="14"/>
      <color theme="7" tint="-0.249977111117893"/>
      <name val="Calibri"/>
      <family val="2"/>
      <scheme val="minor"/>
    </font>
    <font>
      <b/>
      <sz val="16"/>
      <color theme="4" tint="-0.249977111117893"/>
      <name val="Calibri"/>
      <family val="2"/>
      <scheme val="minor"/>
    </font>
    <font>
      <sz val="14"/>
      <name val="Calibri"/>
      <family val="2"/>
      <scheme val="minor"/>
    </font>
    <font>
      <b/>
      <sz val="18"/>
      <color theme="1"/>
      <name val="Calibri"/>
      <family val="2"/>
      <scheme val="minor"/>
    </font>
    <font>
      <b/>
      <sz val="18"/>
      <color rgb="FFFF0000"/>
      <name val="Calibri"/>
      <family val="2"/>
      <scheme val="minor"/>
    </font>
    <font>
      <b/>
      <u/>
      <sz val="16"/>
      <color theme="1" tint="0.499984740745262"/>
      <name val="Calibri"/>
      <family val="2"/>
      <scheme val="minor"/>
    </font>
    <font>
      <sz val="10"/>
      <color theme="1" tint="0.499984740745262"/>
      <name val="Arial"/>
      <family val="2"/>
    </font>
    <font>
      <b/>
      <i/>
      <sz val="18"/>
      <name val="Calibri"/>
      <family val="2"/>
      <scheme val="minor"/>
    </font>
    <font>
      <b/>
      <u/>
      <sz val="14"/>
      <color theme="1" tint="0.499984740745262"/>
      <name val="Calibri"/>
      <family val="2"/>
      <scheme val="minor"/>
    </font>
    <font>
      <sz val="12"/>
      <color theme="1" tint="0.499984740745262"/>
      <name val="Calibri"/>
      <family val="2"/>
      <scheme val="minor"/>
    </font>
    <font>
      <b/>
      <sz val="14"/>
      <color theme="8" tint="-0.499984740745262"/>
      <name val="Calibri"/>
      <family val="2"/>
      <scheme val="minor"/>
    </font>
    <font>
      <i/>
      <sz val="16"/>
      <color theme="0"/>
      <name val="Calibri"/>
      <family val="2"/>
      <scheme val="minor"/>
    </font>
    <font>
      <b/>
      <i/>
      <sz val="16"/>
      <color theme="0"/>
      <name val="Calibri"/>
      <family val="2"/>
      <scheme val="minor"/>
    </font>
    <font>
      <i/>
      <sz val="9"/>
      <color theme="0"/>
      <name val="Calibri"/>
      <family val="2"/>
      <scheme val="minor"/>
    </font>
    <font>
      <u/>
      <sz val="16"/>
      <color theme="8" tint="-0.249977111117893"/>
      <name val="Arial"/>
      <family val="2"/>
    </font>
    <font>
      <i/>
      <sz val="14"/>
      <name val="Calibri"/>
      <family val="2"/>
      <scheme val="minor"/>
    </font>
    <font>
      <sz val="14"/>
      <color rgb="FFFF0000"/>
      <name val="Calibri"/>
      <family val="2"/>
      <scheme val="minor"/>
    </font>
    <font>
      <b/>
      <i/>
      <sz val="11"/>
      <color theme="8" tint="-0.499984740745262"/>
      <name val="Calibri"/>
      <family val="2"/>
      <scheme val="minor"/>
    </font>
    <font>
      <sz val="12"/>
      <color rgb="FF232323"/>
      <name val="Calibri"/>
      <family val="2"/>
      <scheme val="minor"/>
    </font>
    <font>
      <b/>
      <u/>
      <sz val="10"/>
      <color theme="10"/>
      <name val="Calibri"/>
      <family val="2"/>
      <scheme val="minor"/>
    </font>
    <font>
      <sz val="8"/>
      <color theme="1" tint="0.499984740745262"/>
      <name val="Calibri"/>
      <family val="2"/>
      <scheme val="minor"/>
    </font>
    <font>
      <i/>
      <sz val="12"/>
      <color theme="9" tint="-0.499984740745262"/>
      <name val="Calibri"/>
      <family val="2"/>
      <scheme val="minor"/>
    </font>
    <font>
      <b/>
      <i/>
      <sz val="12"/>
      <color theme="9" tint="-0.499984740745262"/>
      <name val="Calibri"/>
      <family val="2"/>
      <scheme val="minor"/>
    </font>
    <font>
      <b/>
      <sz val="16"/>
      <color rgb="FF7030A0"/>
      <name val="Calibri"/>
      <family val="2"/>
      <scheme val="minor"/>
    </font>
    <font>
      <b/>
      <sz val="10"/>
      <color rgb="FF232323"/>
      <name val="Calibri"/>
      <family val="2"/>
      <scheme val="minor"/>
    </font>
    <font>
      <b/>
      <sz val="11"/>
      <color rgb="FF254C67"/>
      <name val="Arial"/>
      <family val="2"/>
    </font>
    <font>
      <sz val="11"/>
      <color theme="2" tint="-0.499984740745262"/>
      <name val="Calibri"/>
      <family val="2"/>
      <scheme val="minor"/>
    </font>
    <font>
      <b/>
      <sz val="11"/>
      <name val="Arial"/>
      <family val="2"/>
    </font>
    <font>
      <sz val="11"/>
      <color theme="9" tint="-0.499984740745262"/>
      <name val="Calibri"/>
      <family val="2"/>
      <scheme val="minor"/>
    </font>
    <font>
      <b/>
      <i/>
      <sz val="10"/>
      <name val="Arial"/>
      <family val="2"/>
    </font>
    <font>
      <b/>
      <sz val="10"/>
      <color rgb="FF7030A0"/>
      <name val="Arial"/>
      <family val="2"/>
    </font>
    <font>
      <b/>
      <sz val="12"/>
      <color theme="4" tint="-0.499984740745262"/>
      <name val="Calibri"/>
      <family val="2"/>
      <scheme val="minor"/>
    </font>
    <font>
      <sz val="11"/>
      <color rgb="FF254C67"/>
      <name val="Arial"/>
      <family val="2"/>
    </font>
    <font>
      <sz val="12"/>
      <color rgb="FF254C67"/>
      <name val="Calibri"/>
      <family val="2"/>
      <scheme val="minor"/>
    </font>
    <font>
      <sz val="10"/>
      <color rgb="FF254C67"/>
      <name val="Calibri"/>
      <family val="2"/>
      <scheme val="minor"/>
    </font>
    <font>
      <vertAlign val="superscript"/>
      <sz val="11"/>
      <color rgb="FF232323"/>
      <name val="Arial"/>
      <family val="2"/>
    </font>
    <font>
      <b/>
      <sz val="12"/>
      <color rgb="FFC00000"/>
      <name val="Arial"/>
      <family val="2"/>
    </font>
    <font>
      <b/>
      <sz val="9"/>
      <color rgb="FFFFFF00"/>
      <name val="Arial"/>
      <family val="2"/>
    </font>
    <font>
      <sz val="8"/>
      <color rgb="FF232323"/>
      <name val="Calibri"/>
      <family val="2"/>
      <scheme val="minor"/>
    </font>
    <font>
      <sz val="10"/>
      <color theme="0"/>
      <name val="Calibri"/>
      <family val="2"/>
      <scheme val="minor"/>
    </font>
    <font>
      <b/>
      <sz val="9"/>
      <color theme="0"/>
      <name val="Calibri"/>
      <family val="2"/>
      <scheme val="minor"/>
    </font>
    <font>
      <sz val="12"/>
      <color rgb="FF254C67"/>
      <name val="Arial"/>
      <family val="2"/>
    </font>
    <font>
      <sz val="10"/>
      <color theme="0"/>
      <name val="Arial"/>
      <family val="2"/>
    </font>
    <font>
      <sz val="18"/>
      <color rgb="FF000000"/>
      <name val="Georgia"/>
      <family val="1"/>
    </font>
    <font>
      <sz val="14"/>
      <color theme="0"/>
      <name val="Verdana"/>
      <family val="2"/>
    </font>
    <font>
      <sz val="10"/>
      <color rgb="FFC00000"/>
      <name val="Arial"/>
      <family val="2"/>
    </font>
    <font>
      <sz val="9"/>
      <color rgb="FF141414"/>
      <name val="Calibri"/>
      <family val="2"/>
      <scheme val="minor"/>
    </font>
    <font>
      <sz val="11"/>
      <color theme="7" tint="-0.249977111117893"/>
      <name val="Calibri"/>
      <family val="2"/>
      <scheme val="minor"/>
    </font>
    <font>
      <b/>
      <sz val="14"/>
      <color rgb="FFC00000"/>
      <name val="Wingdings 3"/>
      <family val="1"/>
      <charset val="2"/>
    </font>
    <font>
      <sz val="10"/>
      <color theme="5" tint="-0.249977111117893"/>
      <name val="Calibri"/>
      <family val="2"/>
      <scheme val="minor"/>
    </font>
    <font>
      <sz val="12"/>
      <color theme="0"/>
      <name val="Arial"/>
      <family val="2"/>
    </font>
    <font>
      <b/>
      <sz val="11"/>
      <color theme="5" tint="-0.249977111117893"/>
      <name val="Arial"/>
      <family val="2"/>
    </font>
    <font>
      <b/>
      <sz val="11"/>
      <color rgb="FFFF66FF"/>
      <name val="Arial"/>
      <family val="2"/>
    </font>
    <font>
      <b/>
      <sz val="11"/>
      <color theme="9" tint="-0.249977111117893"/>
      <name val="Arial"/>
      <family val="2"/>
    </font>
    <font>
      <b/>
      <sz val="11"/>
      <color theme="9" tint="-0.499984740745262"/>
      <name val="Arial"/>
      <family val="2"/>
    </font>
    <font>
      <b/>
      <sz val="12"/>
      <color rgb="FF00B0F0"/>
      <name val="Arial"/>
      <family val="2"/>
    </font>
    <font>
      <b/>
      <sz val="12"/>
      <color theme="4" tint="-0.249977111117893"/>
      <name val="Arial"/>
      <family val="2"/>
    </font>
    <font>
      <b/>
      <sz val="12"/>
      <color rgb="FFFF66FF"/>
      <name val="Arial"/>
      <family val="2"/>
    </font>
    <font>
      <b/>
      <sz val="12"/>
      <color theme="5" tint="-0.499984740745262"/>
      <name val="Arial"/>
      <family val="2"/>
    </font>
    <font>
      <sz val="11"/>
      <color rgb="FF252525"/>
      <name val="Arial"/>
      <family val="2"/>
    </font>
    <font>
      <u/>
      <sz val="9"/>
      <color theme="10"/>
      <name val="Arial"/>
      <family val="2"/>
    </font>
    <font>
      <sz val="7"/>
      <name val="Calibri"/>
      <family val="2"/>
      <scheme val="minor"/>
    </font>
    <font>
      <b/>
      <sz val="8"/>
      <color theme="4" tint="-0.249977111117893"/>
      <name val="Calibri"/>
      <family val="2"/>
      <scheme val="minor"/>
    </font>
    <font>
      <b/>
      <sz val="14"/>
      <color rgb="FF7030A0"/>
      <name val="Wingdings 3"/>
      <family val="1"/>
      <charset val="2"/>
    </font>
    <font>
      <sz val="11"/>
      <color rgb="FF335533"/>
      <name val="Calibri"/>
      <family val="2"/>
      <scheme val="minor"/>
    </font>
    <font>
      <vertAlign val="superscript"/>
      <sz val="11"/>
      <color rgb="FF335533"/>
      <name val="Calibri"/>
      <family val="2"/>
      <scheme val="minor"/>
    </font>
    <font>
      <sz val="11"/>
      <color rgb="FF333333"/>
      <name val="Verdana"/>
      <family val="2"/>
    </font>
    <font>
      <u/>
      <sz val="14"/>
      <color theme="10"/>
      <name val="Arial"/>
      <family val="2"/>
    </font>
    <font>
      <b/>
      <sz val="12"/>
      <color rgb="FFBDC60F"/>
      <name val="Calibri"/>
      <family val="2"/>
      <scheme val="minor"/>
    </font>
    <font>
      <sz val="12"/>
      <color rgb="FF333333"/>
      <name val="Calibri"/>
      <family val="2"/>
      <scheme val="minor"/>
    </font>
    <font>
      <b/>
      <sz val="10"/>
      <color rgb="FFFF0000"/>
      <name val="Arial"/>
      <family val="2"/>
    </font>
    <font>
      <b/>
      <u/>
      <sz val="11"/>
      <color theme="10"/>
      <name val="Arial"/>
      <family val="2"/>
    </font>
    <font>
      <b/>
      <sz val="12"/>
      <color rgb="FF0000FF"/>
      <name val="Trebuchet MS"/>
      <family val="2"/>
    </font>
    <font>
      <u/>
      <sz val="12"/>
      <color theme="10"/>
      <name val="Verdana"/>
      <family val="2"/>
    </font>
    <font>
      <sz val="12"/>
      <name val="Verdana"/>
      <family val="2"/>
    </font>
    <font>
      <u/>
      <sz val="11"/>
      <color theme="10"/>
      <name val="Verdana"/>
      <family val="2"/>
    </font>
    <font>
      <sz val="11"/>
      <color rgb="FF494949"/>
      <name val="Calibri"/>
      <family val="2"/>
      <scheme val="minor"/>
    </font>
    <font>
      <b/>
      <sz val="14"/>
      <color rgb="FF0000FF"/>
      <name val="Trebuchet MS"/>
      <family val="2"/>
    </font>
    <font>
      <u/>
      <sz val="10"/>
      <color theme="10"/>
      <name val="Verdana"/>
      <family val="2"/>
    </font>
    <font>
      <b/>
      <sz val="16"/>
      <color rgb="FF224222"/>
      <name val="Calibri"/>
      <family val="2"/>
      <scheme val="minor"/>
    </font>
    <font>
      <sz val="12"/>
      <color rgb="FF000000"/>
      <name val="Times New Roman"/>
      <family val="1"/>
    </font>
    <font>
      <sz val="11"/>
      <name val="Verdana"/>
      <family val="2"/>
    </font>
    <font>
      <sz val="10"/>
      <color rgb="FF333333"/>
      <name val="Segoe UI"/>
      <family val="2"/>
    </font>
    <font>
      <b/>
      <sz val="10"/>
      <color rgb="FF333333"/>
      <name val="Segoe UI"/>
      <family val="2"/>
    </font>
    <font>
      <u/>
      <sz val="12"/>
      <color theme="10"/>
      <name val="Arial"/>
      <family val="2"/>
    </font>
    <font>
      <sz val="14"/>
      <color rgb="FF254A75"/>
      <name val="Tahoma"/>
      <family val="2"/>
    </font>
    <font>
      <sz val="22"/>
      <color theme="0"/>
      <name val="Verdana"/>
      <family val="2"/>
    </font>
    <font>
      <sz val="18"/>
      <color rgb="FF7030A0"/>
      <name val="Arial"/>
      <family val="2"/>
    </font>
    <font>
      <sz val="22"/>
      <color theme="1"/>
      <name val="Verdana"/>
      <family val="2"/>
    </font>
    <font>
      <b/>
      <sz val="20"/>
      <color rgb="FFC00000"/>
      <name val="Calibri"/>
      <family val="2"/>
      <scheme val="minor"/>
    </font>
    <font>
      <b/>
      <sz val="20"/>
      <name val="Calibri"/>
      <family val="2"/>
      <scheme val="minor"/>
    </font>
    <font>
      <sz val="8"/>
      <color rgb="FF444444"/>
      <name val="Calibri"/>
      <family val="2"/>
      <scheme val="minor"/>
    </font>
    <font>
      <sz val="9"/>
      <color rgb="FF444444"/>
      <name val="Calibri"/>
      <family val="2"/>
      <scheme val="minor"/>
    </font>
    <font>
      <b/>
      <sz val="9"/>
      <color rgb="FF444444"/>
      <name val="Calibri"/>
      <family val="2"/>
      <scheme val="minor"/>
    </font>
    <font>
      <b/>
      <sz val="10"/>
      <color theme="4" tint="-0.249977111117893"/>
      <name val="Arial"/>
      <family val="2"/>
    </font>
    <font>
      <b/>
      <u/>
      <sz val="12"/>
      <color theme="10"/>
      <name val="Arial"/>
      <family val="2"/>
    </font>
    <font>
      <i/>
      <sz val="11"/>
      <color rgb="FFA85D5E"/>
      <name val="Calibri"/>
      <family val="2"/>
      <scheme val="minor"/>
    </font>
    <font>
      <b/>
      <sz val="18"/>
      <color rgb="FF0070C0"/>
      <name val="Calibri"/>
      <family val="2"/>
      <scheme val="minor"/>
    </font>
    <font>
      <b/>
      <sz val="14"/>
      <color rgb="FFC00000"/>
      <name val="Arial"/>
      <family val="2"/>
    </font>
    <font>
      <b/>
      <sz val="9"/>
      <color theme="8" tint="-0.499984740745262"/>
      <name val="Calibri"/>
      <family val="2"/>
      <scheme val="minor"/>
    </font>
    <font>
      <sz val="18"/>
      <name val="Calibri"/>
      <family val="2"/>
      <scheme val="minor"/>
    </font>
    <font>
      <b/>
      <sz val="16"/>
      <color theme="4" tint="-0.249977111117893"/>
      <name val="Arial"/>
      <family val="2"/>
    </font>
    <font>
      <b/>
      <sz val="16"/>
      <color rgb="FF0070C0"/>
      <name val="Calibri"/>
      <family val="2"/>
      <scheme val="minor"/>
    </font>
    <font>
      <b/>
      <i/>
      <sz val="14"/>
      <color rgb="FFC00000"/>
      <name val="Calibri"/>
      <family val="2"/>
      <scheme val="minor"/>
    </font>
    <font>
      <b/>
      <u/>
      <sz val="14"/>
      <color theme="10"/>
      <name val="Calibri"/>
      <family val="2"/>
      <scheme val="minor"/>
    </font>
    <font>
      <b/>
      <sz val="14"/>
      <color rgb="FF002060"/>
      <name val="Calibri"/>
      <family val="2"/>
      <scheme val="minor"/>
    </font>
    <font>
      <b/>
      <sz val="14"/>
      <color theme="1" tint="0.34998626667073579"/>
      <name val="Calibri"/>
      <family val="2"/>
      <scheme val="minor"/>
    </font>
    <font>
      <b/>
      <sz val="11"/>
      <color rgb="FF444444"/>
      <name val="Calibri"/>
      <family val="2"/>
      <scheme val="minor"/>
    </font>
    <font>
      <b/>
      <i/>
      <sz val="12"/>
      <color theme="8" tint="-0.249977111117893"/>
      <name val="Arial"/>
      <family val="2"/>
    </font>
    <font>
      <b/>
      <u/>
      <sz val="12"/>
      <color indexed="12"/>
      <name val="Arial"/>
      <family val="2"/>
    </font>
    <font>
      <b/>
      <sz val="12"/>
      <color indexed="12"/>
      <name val="Arial"/>
      <family val="2"/>
    </font>
    <font>
      <b/>
      <i/>
      <sz val="8"/>
      <color theme="4" tint="-0.249977111117893"/>
      <name val="Calibri"/>
      <family val="2"/>
      <scheme val="minor"/>
    </font>
    <font>
      <b/>
      <sz val="18"/>
      <color rgb="FFC00000"/>
      <name val="Calibri"/>
      <family val="2"/>
      <scheme val="minor"/>
    </font>
    <font>
      <b/>
      <sz val="18"/>
      <color rgb="FF002060"/>
      <name val="Calibri"/>
      <family val="2"/>
      <scheme val="minor"/>
    </font>
    <font>
      <b/>
      <sz val="12"/>
      <color theme="8" tint="-0.499984740745262"/>
      <name val="Calibri"/>
      <family val="2"/>
      <scheme val="minor"/>
    </font>
    <font>
      <b/>
      <sz val="11"/>
      <color theme="4" tint="-0.499984740745262"/>
      <name val="Calibri"/>
      <family val="2"/>
      <scheme val="minor"/>
    </font>
    <font>
      <b/>
      <sz val="16"/>
      <color theme="4" tint="-0.499984740745262"/>
      <name val="Calibri"/>
      <family val="2"/>
      <scheme val="minor"/>
    </font>
    <font>
      <b/>
      <u/>
      <sz val="10"/>
      <name val="Arial"/>
      <family val="2"/>
    </font>
    <font>
      <b/>
      <u/>
      <sz val="12"/>
      <color theme="4" tint="-0.249977111117893"/>
      <name val="Calibri"/>
      <family val="2"/>
      <scheme val="minor"/>
    </font>
    <font>
      <u/>
      <sz val="14"/>
      <name val="Arial"/>
      <family val="2"/>
    </font>
    <font>
      <b/>
      <sz val="22"/>
      <color theme="0"/>
      <name val="Calibri"/>
      <family val="2"/>
      <scheme val="minor"/>
    </font>
    <font>
      <b/>
      <sz val="15.5"/>
      <color rgb="FF20759D"/>
      <name val="Arial"/>
      <family val="2"/>
    </font>
    <font>
      <b/>
      <sz val="12"/>
      <color theme="1"/>
      <name val="Arial"/>
      <family val="2"/>
    </font>
    <font>
      <b/>
      <u/>
      <sz val="15.5"/>
      <color rgb="FF20759D"/>
      <name val="Arial"/>
      <family val="2"/>
    </font>
    <font>
      <b/>
      <sz val="15.5"/>
      <color rgb="FF000000"/>
      <name val="Arial"/>
      <family val="2"/>
    </font>
    <font>
      <b/>
      <sz val="28"/>
      <color theme="1"/>
      <name val="Calibri"/>
      <family val="2"/>
      <scheme val="minor"/>
    </font>
    <font>
      <b/>
      <u/>
      <sz val="11.5"/>
      <color rgb="FF000000"/>
      <name val="Arial"/>
      <family val="2"/>
    </font>
    <font>
      <sz val="11"/>
      <color theme="1"/>
      <name val="Arial"/>
      <family val="2"/>
    </font>
    <font>
      <sz val="11.5"/>
      <color rgb="FF000000"/>
      <name val="Arial"/>
      <family val="2"/>
    </font>
    <font>
      <b/>
      <i/>
      <sz val="10"/>
      <color rgb="FF000000"/>
      <name val="Arial"/>
      <family val="2"/>
    </font>
    <font>
      <b/>
      <sz val="11.5"/>
      <color rgb="FF000000"/>
      <name val="Arial"/>
      <family val="2"/>
    </font>
    <font>
      <b/>
      <sz val="20"/>
      <color rgb="FF008000"/>
      <name val="Calibri"/>
      <family val="2"/>
      <scheme val="minor"/>
    </font>
    <font>
      <b/>
      <sz val="18"/>
      <color rgb="FF008000"/>
      <name val="Calibri"/>
      <family val="2"/>
      <scheme val="minor"/>
    </font>
    <font>
      <b/>
      <sz val="12"/>
      <color theme="8" tint="-0.249977111117893"/>
      <name val="Calibri"/>
      <family val="2"/>
      <scheme val="minor"/>
    </font>
    <font>
      <b/>
      <sz val="12"/>
      <color rgb="FFFF0000"/>
      <name val="Wingdings 3"/>
      <family val="1"/>
      <charset val="2"/>
    </font>
    <font>
      <b/>
      <i/>
      <sz val="12"/>
      <name val="Calibri"/>
      <family val="2"/>
      <scheme val="minor"/>
    </font>
    <font>
      <sz val="9"/>
      <color theme="7" tint="-0.499984740745262"/>
      <name val="Calibri"/>
      <family val="2"/>
      <scheme val="minor"/>
    </font>
    <font>
      <b/>
      <i/>
      <sz val="10"/>
      <name val="Calibri"/>
      <family val="2"/>
      <scheme val="minor"/>
    </font>
    <font>
      <sz val="9"/>
      <color theme="6" tint="-0.249977111117893"/>
      <name val="Calibri"/>
      <family val="2"/>
      <scheme val="minor"/>
    </font>
    <font>
      <sz val="9"/>
      <color theme="8" tint="-0.249977111117893"/>
      <name val="Calibri"/>
      <family val="2"/>
      <scheme val="minor"/>
    </font>
    <font>
      <b/>
      <i/>
      <sz val="10"/>
      <color theme="4" tint="-0.499984740745262"/>
      <name val="Calibri"/>
      <family val="2"/>
      <scheme val="minor"/>
    </font>
    <font>
      <b/>
      <sz val="11"/>
      <color theme="5" tint="-0.499984740745262"/>
      <name val="Calibri"/>
      <family val="2"/>
      <scheme val="minor"/>
    </font>
    <font>
      <sz val="10"/>
      <color theme="9" tint="-0.249977111117893"/>
      <name val="Calibri"/>
      <family val="2"/>
      <scheme val="minor"/>
    </font>
    <font>
      <b/>
      <sz val="11"/>
      <color theme="7" tint="-0.249977111117893"/>
      <name val="Calibri"/>
      <family val="2"/>
      <scheme val="minor"/>
    </font>
    <font>
      <sz val="11.5"/>
      <name val="Arial"/>
      <family val="2"/>
    </font>
    <font>
      <b/>
      <u/>
      <sz val="12"/>
      <name val="Calibri"/>
      <family val="2"/>
      <scheme val="minor"/>
    </font>
    <font>
      <b/>
      <sz val="16"/>
      <color theme="7" tint="-0.249977111117893"/>
      <name val="Calibri"/>
      <family val="2"/>
      <scheme val="minor"/>
    </font>
    <font>
      <b/>
      <i/>
      <sz val="10"/>
      <color theme="7" tint="-0.499984740745262"/>
      <name val="Calibri"/>
      <family val="2"/>
      <scheme val="minor"/>
    </font>
    <font>
      <b/>
      <i/>
      <sz val="10"/>
      <color theme="9" tint="-0.499984740745262"/>
      <name val="Calibri"/>
      <family val="2"/>
      <scheme val="minor"/>
    </font>
    <font>
      <b/>
      <sz val="22"/>
      <name val="Calibri"/>
      <family val="2"/>
      <scheme val="minor"/>
    </font>
    <font>
      <b/>
      <sz val="10"/>
      <color rgb="FFC00000"/>
      <name val="Arial"/>
      <family val="2"/>
    </font>
    <font>
      <b/>
      <sz val="16"/>
      <color theme="9" tint="-0.249977111117893"/>
      <name val="Calibri"/>
      <family val="2"/>
      <scheme val="minor"/>
    </font>
    <font>
      <sz val="10"/>
      <name val="MS Sans Serif"/>
      <family val="2"/>
    </font>
    <font>
      <b/>
      <sz val="9"/>
      <color theme="4" tint="-0.499984740745262"/>
      <name val="Calibri"/>
      <family val="2"/>
      <scheme val="minor"/>
    </font>
    <font>
      <sz val="12"/>
      <color theme="4" tint="-0.249977111117893"/>
      <name val="Wingdings 3"/>
      <family val="1"/>
      <charset val="2"/>
    </font>
    <font>
      <b/>
      <sz val="9"/>
      <color theme="7" tint="-0.499984740745262"/>
      <name val="Calibri"/>
      <family val="2"/>
      <scheme val="minor"/>
    </font>
    <font>
      <b/>
      <sz val="9"/>
      <color theme="9" tint="-0.249977111117893"/>
      <name val="Calibri"/>
      <family val="2"/>
      <scheme val="minor"/>
    </font>
    <font>
      <b/>
      <i/>
      <sz val="9"/>
      <color theme="1" tint="0.34998626667073579"/>
      <name val="Calibri"/>
      <family val="2"/>
      <scheme val="minor"/>
    </font>
    <font>
      <b/>
      <u/>
      <sz val="11"/>
      <name val="Calibri"/>
      <family val="2"/>
      <scheme val="minor"/>
    </font>
    <font>
      <b/>
      <u/>
      <sz val="10"/>
      <color theme="7" tint="-0.499984740745262"/>
      <name val="Calibri"/>
      <family val="2"/>
      <scheme val="minor"/>
    </font>
    <font>
      <b/>
      <sz val="10"/>
      <color theme="4" tint="-0.249977111117893"/>
      <name val="Calibri"/>
      <family val="2"/>
    </font>
    <font>
      <sz val="8"/>
      <color rgb="FFFF0000"/>
      <name val="Calibri"/>
      <family val="2"/>
      <scheme val="minor"/>
    </font>
    <font>
      <i/>
      <sz val="10"/>
      <color theme="1"/>
      <name val="Calibri"/>
      <family val="2"/>
      <scheme val="minor"/>
    </font>
    <font>
      <i/>
      <sz val="8"/>
      <color theme="1"/>
      <name val="Calibri"/>
      <family val="2"/>
      <scheme val="minor"/>
    </font>
    <font>
      <i/>
      <sz val="9"/>
      <color theme="1"/>
      <name val="Calibri"/>
      <family val="2"/>
      <scheme val="minor"/>
    </font>
    <font>
      <sz val="10"/>
      <color theme="7" tint="-0.249977111117893"/>
      <name val="Calibri"/>
      <family val="2"/>
      <scheme val="minor"/>
    </font>
    <font>
      <vertAlign val="superscript"/>
      <sz val="11"/>
      <color rgb="FF000000"/>
      <name val="Calibri"/>
      <family val="2"/>
      <scheme val="minor"/>
    </font>
    <font>
      <b/>
      <sz val="12"/>
      <color rgb="FF000000"/>
      <name val="Arial"/>
      <family val="2"/>
    </font>
    <font>
      <b/>
      <sz val="14"/>
      <color theme="9" tint="-0.249977111117893"/>
      <name val="Calibri"/>
      <family val="2"/>
      <scheme val="minor"/>
    </font>
    <font>
      <b/>
      <u/>
      <sz val="11"/>
      <color rgb="FF000000"/>
      <name val="Calibri"/>
      <family val="2"/>
      <scheme val="minor"/>
    </font>
    <font>
      <b/>
      <sz val="11"/>
      <color rgb="FF000000"/>
      <name val="Calibri"/>
      <family val="2"/>
      <scheme val="minor"/>
    </font>
    <font>
      <b/>
      <sz val="11"/>
      <color rgb="FFB98571"/>
      <name val="Calibri"/>
      <family val="2"/>
      <scheme val="minor"/>
    </font>
    <font>
      <i/>
      <sz val="10"/>
      <color theme="0" tint="-0.34998626667073579"/>
      <name val="Calibri"/>
      <family val="2"/>
      <scheme val="minor"/>
    </font>
    <font>
      <sz val="10"/>
      <color theme="7" tint="-0.499984740745262"/>
      <name val="Calibri"/>
      <family val="2"/>
      <scheme val="minor"/>
    </font>
    <font>
      <b/>
      <sz val="20"/>
      <color theme="9" tint="-0.249977111117893"/>
      <name val="Calibri"/>
      <family val="2"/>
      <scheme val="minor"/>
    </font>
    <font>
      <sz val="11.5"/>
      <color rgb="FF000000"/>
      <name val="Calibri"/>
      <family val="2"/>
      <scheme val="minor"/>
    </font>
    <font>
      <i/>
      <sz val="11"/>
      <color theme="1"/>
      <name val="Calibri"/>
      <family val="2"/>
      <scheme val="minor"/>
    </font>
    <font>
      <b/>
      <sz val="11.5"/>
      <color theme="9" tint="-0.249977111117893"/>
      <name val="Arial"/>
      <family val="2"/>
    </font>
    <font>
      <b/>
      <sz val="20"/>
      <color theme="4" tint="-0.249977111117893"/>
      <name val="Calibri"/>
      <family val="2"/>
      <scheme val="minor"/>
    </font>
    <font>
      <b/>
      <sz val="11"/>
      <color theme="9" tint="-0.249977111117893"/>
      <name val="Calibri"/>
      <family val="2"/>
      <scheme val="minor"/>
    </font>
    <font>
      <b/>
      <sz val="10"/>
      <color rgb="FF7030A0"/>
      <name val="Calibri"/>
      <family val="2"/>
    </font>
    <font>
      <sz val="9"/>
      <color rgb="FF7030A0"/>
      <name val="Calibri"/>
      <family val="2"/>
      <scheme val="minor"/>
    </font>
    <font>
      <sz val="11"/>
      <color theme="7" tint="-0.499984740745262"/>
      <name val="Calibri"/>
      <family val="2"/>
      <scheme val="minor"/>
    </font>
    <font>
      <sz val="11"/>
      <color theme="9" tint="-0.249977111117893"/>
      <name val="Calibri"/>
      <family val="2"/>
      <scheme val="minor"/>
    </font>
    <font>
      <sz val="8"/>
      <color theme="4" tint="-0.249977111117893"/>
      <name val="Calibri"/>
      <family val="2"/>
      <scheme val="minor"/>
    </font>
    <font>
      <b/>
      <sz val="12"/>
      <color theme="3" tint="-0.499984740745262"/>
      <name val="Calibri"/>
      <family val="2"/>
      <scheme val="minor"/>
    </font>
    <font>
      <sz val="11"/>
      <color theme="1"/>
      <name val="Rockwell"/>
      <family val="1"/>
    </font>
    <font>
      <sz val="18"/>
      <color theme="0"/>
      <name val="Arial"/>
      <family val="2"/>
    </font>
    <font>
      <b/>
      <sz val="18"/>
      <color theme="0"/>
      <name val="Arial"/>
      <family val="2"/>
    </font>
    <font>
      <b/>
      <sz val="18"/>
      <name val="Arial"/>
      <family val="2"/>
    </font>
    <font>
      <sz val="16"/>
      <color theme="0"/>
      <name val="Calibri"/>
      <family val="2"/>
      <scheme val="minor"/>
    </font>
    <font>
      <sz val="8"/>
      <color theme="0" tint="-0.14999847407452621"/>
      <name val="Calibri"/>
      <family val="2"/>
      <scheme val="minor"/>
    </font>
    <font>
      <b/>
      <sz val="14"/>
      <color rgb="FFFFFF00"/>
      <name val="Calibri"/>
      <family val="2"/>
      <scheme val="minor"/>
    </font>
    <font>
      <sz val="16"/>
      <name val="Calibri"/>
      <family val="2"/>
      <scheme val="minor"/>
    </font>
    <font>
      <b/>
      <sz val="14"/>
      <color indexed="10"/>
      <name val="Calibri"/>
      <family val="2"/>
    </font>
    <font>
      <b/>
      <sz val="18"/>
      <color indexed="10"/>
      <name val="Calibri"/>
      <family val="2"/>
    </font>
    <font>
      <b/>
      <sz val="14"/>
      <color indexed="8"/>
      <name val="Calibri"/>
      <family val="2"/>
    </font>
    <font>
      <b/>
      <sz val="18"/>
      <color indexed="8"/>
      <name val="Calibri"/>
      <family val="2"/>
    </font>
    <font>
      <b/>
      <sz val="18"/>
      <color theme="0"/>
      <name val="Calibri"/>
      <family val="2"/>
    </font>
    <font>
      <b/>
      <sz val="12"/>
      <color indexed="10"/>
      <name val="Calibri"/>
      <family val="2"/>
    </font>
    <font>
      <sz val="16"/>
      <color rgb="FF0033CC"/>
      <name val="Calibri"/>
      <family val="2"/>
      <scheme val="minor"/>
    </font>
    <font>
      <b/>
      <sz val="12"/>
      <color indexed="8"/>
      <name val="Calibri"/>
      <family val="2"/>
    </font>
    <font>
      <b/>
      <sz val="12"/>
      <color indexed="57"/>
      <name val="Calibri"/>
      <family val="2"/>
    </font>
    <font>
      <b/>
      <sz val="18"/>
      <color indexed="57"/>
      <name val="Calibri"/>
      <family val="2"/>
    </font>
    <font>
      <b/>
      <sz val="14"/>
      <color indexed="57"/>
      <name val="Calibri"/>
      <family val="2"/>
    </font>
    <font>
      <b/>
      <sz val="18"/>
      <color indexed="9"/>
      <name val="Calibri"/>
      <family val="2"/>
    </font>
    <font>
      <b/>
      <sz val="14"/>
      <color indexed="9"/>
      <name val="Calibri"/>
      <family val="2"/>
    </font>
    <font>
      <sz val="18"/>
      <name val="Arial"/>
      <family val="2"/>
    </font>
    <font>
      <b/>
      <sz val="16"/>
      <color theme="0"/>
      <name val="Calibri"/>
      <family val="2"/>
    </font>
    <font>
      <b/>
      <u/>
      <sz val="16"/>
      <color theme="10"/>
      <name val="Calibri"/>
      <family val="2"/>
      <scheme val="minor"/>
    </font>
    <font>
      <sz val="16"/>
      <color theme="0" tint="-0.499984740745262"/>
      <name val="Calibri"/>
      <family val="2"/>
      <scheme val="minor"/>
    </font>
    <font>
      <sz val="16"/>
      <name val="Calibri"/>
      <family val="2"/>
    </font>
    <font>
      <b/>
      <sz val="14"/>
      <color theme="4"/>
      <name val="Calibri"/>
      <family val="2"/>
    </font>
    <font>
      <b/>
      <sz val="18"/>
      <color theme="4"/>
      <name val="Calibri"/>
      <family val="2"/>
    </font>
    <font>
      <b/>
      <sz val="16"/>
      <color theme="8" tint="-0.499984740745262"/>
      <name val="Calibri"/>
      <family val="2"/>
      <scheme val="minor"/>
    </font>
    <font>
      <sz val="14"/>
      <color indexed="9"/>
      <name val="Calibri"/>
      <family val="2"/>
    </font>
    <font>
      <sz val="16"/>
      <color theme="3" tint="-0.499984740745262"/>
      <name val="Calibri"/>
      <family val="2"/>
      <scheme val="minor"/>
    </font>
    <font>
      <sz val="16"/>
      <color rgb="FF0066CC"/>
      <name val="Calibri"/>
      <family val="2"/>
      <scheme val="minor"/>
    </font>
    <font>
      <sz val="16"/>
      <color rgb="FFC00000"/>
      <name val="Calibri"/>
      <family val="2"/>
      <scheme val="minor"/>
    </font>
    <font>
      <b/>
      <sz val="16"/>
      <color rgb="FF0066CC"/>
      <name val="Calibri"/>
      <family val="2"/>
      <scheme val="minor"/>
    </font>
    <font>
      <b/>
      <sz val="16"/>
      <color rgb="FFFF0000"/>
      <name val="Calibri"/>
      <family val="2"/>
      <scheme val="minor"/>
    </font>
    <font>
      <b/>
      <sz val="16"/>
      <color indexed="8"/>
      <name val="Calibri"/>
      <family val="2"/>
      <scheme val="minor"/>
    </font>
    <font>
      <b/>
      <sz val="16"/>
      <color rgb="FF0033CC"/>
      <name val="Calibri"/>
      <family val="2"/>
      <scheme val="minor"/>
    </font>
    <font>
      <sz val="16"/>
      <color rgb="FF800080"/>
      <name val="Calibri"/>
      <family val="2"/>
      <scheme val="minor"/>
    </font>
    <font>
      <i/>
      <sz val="16"/>
      <color rgb="FF0033CC"/>
      <name val="Calibri"/>
      <family val="2"/>
      <scheme val="minor"/>
    </font>
    <font>
      <sz val="24"/>
      <name val="Arial"/>
      <family val="2"/>
    </font>
    <font>
      <sz val="24"/>
      <color theme="0"/>
      <name val="Verdana"/>
      <family val="2"/>
    </font>
    <font>
      <i/>
      <sz val="24"/>
      <color theme="0"/>
      <name val="Calibri"/>
      <family val="2"/>
      <scheme val="minor"/>
    </font>
    <font>
      <sz val="24"/>
      <color theme="0"/>
      <name val="Calibri"/>
      <family val="2"/>
      <scheme val="minor"/>
    </font>
    <font>
      <b/>
      <sz val="24"/>
      <color theme="0"/>
      <name val="Calibri"/>
      <family val="2"/>
      <scheme val="minor"/>
    </font>
    <font>
      <b/>
      <sz val="48"/>
      <color rgb="FFFFFF00"/>
      <name val="Calibri"/>
      <family val="2"/>
      <scheme val="minor"/>
    </font>
    <font>
      <sz val="22"/>
      <color theme="0"/>
      <name val="Arial"/>
      <family val="2"/>
    </font>
    <font>
      <b/>
      <u/>
      <sz val="24"/>
      <color rgb="FFFFFF00"/>
      <name val="Calibri"/>
      <family val="2"/>
      <scheme val="minor"/>
    </font>
    <font>
      <sz val="24"/>
      <color theme="1"/>
      <name val="Calibri"/>
      <family val="2"/>
      <scheme val="minor"/>
    </font>
    <font>
      <b/>
      <u/>
      <sz val="22"/>
      <color rgb="FFFFFF00"/>
      <name val="Calibri"/>
      <family val="2"/>
      <scheme val="minor"/>
    </font>
    <font>
      <b/>
      <sz val="24"/>
      <color rgb="FF92D050"/>
      <name val="Verdana"/>
      <family val="2"/>
    </font>
    <font>
      <sz val="28"/>
      <color rgb="FFFFFF00"/>
      <name val="Verdana"/>
      <family val="2"/>
    </font>
    <font>
      <sz val="28"/>
      <color rgb="FF0070C0"/>
      <name val="Verdana"/>
      <family val="2"/>
    </font>
    <font>
      <b/>
      <sz val="22"/>
      <color rgb="FF92D050"/>
      <name val="Verdana"/>
      <family val="2"/>
    </font>
    <font>
      <b/>
      <sz val="24"/>
      <color rgb="FFFFFF00"/>
      <name val="Calibri"/>
      <family val="2"/>
      <scheme val="minor"/>
    </font>
    <font>
      <b/>
      <sz val="22"/>
      <name val="Verdana"/>
      <family val="2"/>
    </font>
    <font>
      <sz val="22"/>
      <name val="Verdana"/>
      <family val="2"/>
    </font>
    <font>
      <b/>
      <sz val="26"/>
      <name val="Verdana"/>
      <family val="2"/>
    </font>
    <font>
      <sz val="24"/>
      <name val="Calibri"/>
      <family val="2"/>
      <scheme val="minor"/>
    </font>
    <font>
      <sz val="8"/>
      <color indexed="53"/>
      <name val="Arial"/>
      <family val="2"/>
    </font>
    <font>
      <b/>
      <sz val="22"/>
      <color theme="9" tint="-0.249977111117893"/>
      <name val="Verdana"/>
      <family val="2"/>
    </font>
    <font>
      <u/>
      <sz val="24"/>
      <color theme="10"/>
      <name val="Calibri"/>
      <family val="2"/>
      <scheme val="minor"/>
    </font>
    <font>
      <sz val="24"/>
      <color theme="0"/>
      <name val="Arial"/>
      <family val="2"/>
    </font>
    <font>
      <b/>
      <sz val="22"/>
      <color theme="1"/>
      <name val="Verdana"/>
      <family val="2"/>
    </font>
    <font>
      <sz val="24"/>
      <color theme="0" tint="-0.499984740745262"/>
      <name val="Calibri"/>
      <family val="2"/>
      <scheme val="minor"/>
    </font>
    <font>
      <u/>
      <sz val="12"/>
      <color theme="10"/>
      <name val="Calibri"/>
      <family val="2"/>
      <scheme val="minor"/>
    </font>
    <font>
      <b/>
      <u/>
      <sz val="26"/>
      <color theme="10"/>
      <name val="Calibri"/>
      <family val="2"/>
      <scheme val="minor"/>
    </font>
    <font>
      <b/>
      <sz val="20"/>
      <color theme="0"/>
      <name val="Arial"/>
      <family val="2"/>
    </font>
    <font>
      <sz val="20"/>
      <color theme="1"/>
      <name val="Calibri"/>
      <family val="2"/>
      <scheme val="minor"/>
    </font>
    <font>
      <b/>
      <sz val="26"/>
      <color rgb="FF7030A0"/>
      <name val="Calibri"/>
      <family val="2"/>
      <scheme val="minor"/>
    </font>
    <font>
      <sz val="22"/>
      <color theme="1"/>
      <name val="Calibri"/>
      <family val="2"/>
      <scheme val="minor"/>
    </font>
    <font>
      <b/>
      <sz val="22"/>
      <color theme="1"/>
      <name val="Calibri"/>
      <family val="2"/>
      <scheme val="minor"/>
    </font>
    <font>
      <sz val="28"/>
      <color theme="1"/>
      <name val="Calibri"/>
      <family val="2"/>
      <scheme val="minor"/>
    </font>
    <font>
      <b/>
      <sz val="24"/>
      <color rgb="FFC00000"/>
      <name val="Calibri"/>
      <family val="2"/>
      <scheme val="minor"/>
    </font>
    <font>
      <b/>
      <sz val="24"/>
      <color rgb="FF0000FF"/>
      <name val="Calibri"/>
      <family val="2"/>
      <scheme val="minor"/>
    </font>
    <font>
      <sz val="22"/>
      <color theme="0"/>
      <name val="Calibri"/>
      <family val="2"/>
      <scheme val="minor"/>
    </font>
    <font>
      <b/>
      <u/>
      <sz val="22"/>
      <color theme="10"/>
      <name val="Calibri"/>
      <family val="2"/>
      <scheme val="minor"/>
    </font>
    <font>
      <sz val="18"/>
      <color theme="1"/>
      <name val="Calibri"/>
      <family val="2"/>
      <scheme val="minor"/>
    </font>
    <font>
      <b/>
      <sz val="22"/>
      <color rgb="FF99CC00"/>
      <name val="Arial"/>
      <family val="2"/>
    </font>
    <font>
      <sz val="22"/>
      <color theme="0"/>
      <name val="Rockwell"/>
      <family val="1"/>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10"/>
      <name val="MS Sans Serif"/>
    </font>
    <font>
      <sz val="22"/>
      <color indexed="12"/>
      <name val="Arial"/>
      <family val="2"/>
    </font>
    <font>
      <b/>
      <sz val="22"/>
      <name val="Calibri"/>
      <family val="2"/>
    </font>
    <font>
      <sz val="20"/>
      <color theme="0"/>
      <name val="Calibri"/>
      <family val="2"/>
      <scheme val="minor"/>
    </font>
    <font>
      <sz val="12"/>
      <color theme="0"/>
      <name val="Calibri"/>
      <family val="2"/>
      <scheme val="minor"/>
    </font>
    <font>
      <b/>
      <sz val="26"/>
      <color theme="0"/>
      <name val="Arial"/>
      <family val="2"/>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u/>
      <sz val="22"/>
      <color theme="0"/>
      <name val="Arial"/>
      <family val="2"/>
    </font>
    <font>
      <b/>
      <u/>
      <sz val="28"/>
      <color theme="10"/>
      <name val="Calibri"/>
      <family val="2"/>
      <scheme val="minor"/>
    </font>
    <font>
      <sz val="22"/>
      <color rgb="FFFFFF00"/>
      <name val="Verdana"/>
      <family val="2"/>
    </font>
    <font>
      <sz val="20"/>
      <name val="Calibri"/>
      <family val="2"/>
      <scheme val="minor"/>
    </font>
    <font>
      <sz val="20"/>
      <color rgb="FFC00000"/>
      <name val="Calibri"/>
      <family val="2"/>
      <scheme val="minor"/>
    </font>
    <font>
      <b/>
      <sz val="22"/>
      <color rgb="FF92D050"/>
      <name val="Arial"/>
      <family val="2"/>
    </font>
    <font>
      <i/>
      <sz val="22"/>
      <color theme="0"/>
      <name val="Verdana"/>
      <family val="2"/>
    </font>
    <font>
      <b/>
      <sz val="22"/>
      <color theme="0"/>
      <name val="Arial"/>
      <family val="2"/>
    </font>
    <font>
      <b/>
      <u/>
      <sz val="24"/>
      <color rgb="FFC00000"/>
      <name val="Calibri"/>
      <family val="2"/>
      <scheme val="minor"/>
    </font>
    <font>
      <b/>
      <sz val="24"/>
      <name val="Calibri"/>
      <family val="2"/>
      <scheme val="minor"/>
    </font>
    <font>
      <sz val="16"/>
      <color theme="1"/>
      <name val="Calibri"/>
      <family val="2"/>
      <scheme val="minor"/>
    </font>
    <font>
      <sz val="26"/>
      <name val="Arial"/>
      <family val="2"/>
    </font>
    <font>
      <b/>
      <sz val="12"/>
      <color rgb="FFFF0000"/>
      <name val="Arial"/>
      <family val="2"/>
    </font>
    <font>
      <b/>
      <u/>
      <sz val="12"/>
      <color indexed="12"/>
      <name val="Calibri"/>
      <family val="2"/>
      <scheme val="minor"/>
    </font>
    <font>
      <u/>
      <sz val="16"/>
      <color theme="10"/>
      <name val="Calibri"/>
      <family val="2"/>
      <scheme val="minor"/>
    </font>
    <font>
      <b/>
      <sz val="12"/>
      <name val="Tahoma"/>
      <family val="2"/>
    </font>
    <font>
      <sz val="9"/>
      <color indexed="10"/>
      <name val="Arial"/>
      <family val="2"/>
    </font>
    <font>
      <sz val="9"/>
      <color indexed="12"/>
      <name val="Arial"/>
      <family val="2"/>
    </font>
    <font>
      <i/>
      <sz val="7"/>
      <name val="Arial"/>
      <family val="2"/>
    </font>
    <font>
      <b/>
      <sz val="14"/>
      <color indexed="10"/>
      <name val="Arial"/>
      <family val="2"/>
    </font>
    <font>
      <b/>
      <sz val="18"/>
      <color rgb="FF7030A0"/>
      <name val="Calibri"/>
      <family val="2"/>
      <scheme val="minor"/>
    </font>
    <font>
      <sz val="14"/>
      <color theme="1" tint="0.499984740745262"/>
      <name val="Calibri"/>
      <family val="2"/>
      <scheme val="minor"/>
    </font>
    <font>
      <b/>
      <i/>
      <sz val="12"/>
      <color rgb="FFDF4E13"/>
      <name val="Calibri"/>
      <family val="2"/>
      <scheme val="minor"/>
    </font>
  </fonts>
  <fills count="7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7030A0"/>
        <bgColor indexed="64"/>
      </patternFill>
    </fill>
    <fill>
      <patternFill patternType="solid">
        <fgColor theme="7" tint="0.39997558519241921"/>
        <bgColor indexed="64"/>
      </patternFill>
    </fill>
    <fill>
      <patternFill patternType="solid">
        <fgColor rgb="FFFFFF99"/>
        <bgColor indexed="64"/>
      </patternFill>
    </fill>
    <fill>
      <patternFill patternType="solid">
        <fgColor theme="0"/>
        <bgColor indexed="34"/>
      </patternFill>
    </fill>
    <fill>
      <patternFill patternType="solid">
        <fgColor theme="0" tint="-4.9989318521683403E-2"/>
        <bgColor indexed="64"/>
      </patternFill>
    </fill>
    <fill>
      <patternFill patternType="solid">
        <fgColor rgb="FFDDF2E3"/>
        <bgColor indexed="64"/>
      </patternFill>
    </fill>
    <fill>
      <patternFill patternType="solid">
        <fgColor rgb="FFFFFF00"/>
        <bgColor indexed="64"/>
      </patternFill>
    </fill>
    <fill>
      <patternFill patternType="solid">
        <fgColor rgb="FFFFFF00"/>
        <bgColor indexed="34"/>
      </patternFill>
    </fill>
    <fill>
      <patternFill patternType="solid">
        <fgColor theme="0" tint="-0.14996795556505021"/>
        <bgColor indexed="64"/>
      </patternFill>
    </fill>
    <fill>
      <patternFill patternType="solid">
        <fgColor rgb="FF002060"/>
        <bgColor indexed="64"/>
      </patternFill>
    </fill>
    <fill>
      <patternFill patternType="solid">
        <fgColor rgb="FF92D050"/>
        <bgColor indexed="64"/>
      </patternFill>
    </fill>
    <fill>
      <patternFill patternType="lightGray">
        <bgColor rgb="FF7030A0"/>
      </patternFill>
    </fill>
    <fill>
      <patternFill patternType="solid">
        <fgColor indexed="65"/>
        <bgColor indexed="64"/>
      </patternFill>
    </fill>
    <fill>
      <patternFill patternType="solid">
        <fgColor theme="0" tint="-0.249977111117893"/>
        <bgColor indexed="64"/>
      </patternFill>
    </fill>
    <fill>
      <patternFill patternType="solid">
        <fgColor rgb="FF7030A0"/>
        <bgColor indexed="34"/>
      </patternFill>
    </fill>
    <fill>
      <patternFill patternType="solid">
        <fgColor theme="0" tint="-0.499984740745262"/>
        <bgColor indexed="64"/>
      </patternFill>
    </fill>
    <fill>
      <patternFill patternType="gray125">
        <bgColor theme="4"/>
      </patternFill>
    </fill>
    <fill>
      <patternFill patternType="solid">
        <fgColor theme="0" tint="-0.14999847407452621"/>
        <bgColor indexed="3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1" tint="0.499984740745262"/>
        <bgColor indexed="64"/>
      </patternFill>
    </fill>
    <fill>
      <patternFill patternType="solid">
        <fgColor theme="4"/>
        <bgColor indexed="64"/>
      </patternFill>
    </fill>
    <fill>
      <patternFill patternType="solid">
        <fgColor theme="4" tint="0.59999389629810485"/>
        <bgColor indexed="64"/>
      </patternFill>
    </fill>
    <fill>
      <patternFill patternType="solid">
        <fgColor rgb="FF0070C0"/>
        <bgColor indexed="64"/>
      </patternFill>
    </fill>
    <fill>
      <patternFill patternType="solid">
        <fgColor theme="7" tint="0.39997558519241921"/>
        <bgColor indexed="34"/>
      </patternFill>
    </fill>
    <fill>
      <patternFill patternType="solid">
        <fgColor theme="0" tint="-4.9989318521683403E-2"/>
        <bgColor indexed="34"/>
      </patternFill>
    </fill>
    <fill>
      <patternFill patternType="solid">
        <fgColor theme="7" tint="-0.249977111117893"/>
        <bgColor indexed="64"/>
      </patternFill>
    </fill>
    <fill>
      <patternFill patternType="solid">
        <fgColor theme="1" tint="0.34998626667073579"/>
        <bgColor indexed="64"/>
      </patternFill>
    </fill>
    <fill>
      <patternFill patternType="solid">
        <fgColor rgb="FFC00000"/>
        <bgColor indexed="64"/>
      </patternFill>
    </fill>
    <fill>
      <patternFill patternType="lightVertical">
        <bgColor theme="7" tint="-0.249977111117893"/>
      </patternFill>
    </fill>
    <fill>
      <patternFill patternType="solid">
        <fgColor theme="0" tint="-0.34998626667073579"/>
        <bgColor indexed="64"/>
      </patternFill>
    </fill>
    <fill>
      <patternFill patternType="solid">
        <fgColor theme="0" tint="-0.34998626667073579"/>
        <bgColor indexed="34"/>
      </patternFill>
    </fill>
    <fill>
      <patternFill patternType="solid">
        <fgColor theme="6" tint="0.39997558519241921"/>
        <bgColor indexed="64"/>
      </patternFill>
    </fill>
    <fill>
      <patternFill patternType="solid">
        <fgColor rgb="FFFFFFCC"/>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59999389629810485"/>
        <bgColor indexed="41"/>
      </patternFill>
    </fill>
    <fill>
      <patternFill patternType="solid">
        <fgColor rgb="FFFFFF99"/>
        <bgColor indexed="26"/>
      </patternFill>
    </fill>
    <fill>
      <patternFill patternType="solid">
        <fgColor theme="8" tint="0.59999389629810485"/>
        <bgColor indexed="64"/>
      </patternFill>
    </fill>
    <fill>
      <patternFill patternType="solid">
        <fgColor theme="0"/>
        <bgColor indexed="41"/>
      </patternFill>
    </fill>
    <fill>
      <patternFill patternType="solid">
        <fgColor indexed="43"/>
        <bgColor indexed="26"/>
      </patternFill>
    </fill>
    <fill>
      <patternFill patternType="solid">
        <fgColor indexed="9"/>
        <bgColor indexed="64"/>
      </patternFill>
    </fill>
    <fill>
      <patternFill patternType="solid">
        <fgColor rgb="FFFF0000"/>
        <bgColor indexed="64"/>
      </patternFill>
    </fill>
    <fill>
      <patternFill patternType="solid">
        <fgColor rgb="FFCC00FF"/>
        <bgColor indexed="64"/>
      </patternFill>
    </fill>
    <fill>
      <patternFill patternType="solid">
        <fgColor rgb="FFED7D31"/>
        <bgColor indexed="64"/>
      </patternFill>
    </fill>
    <fill>
      <patternFill patternType="solid">
        <fgColor indexed="36"/>
        <bgColor indexed="64"/>
      </patternFill>
    </fill>
    <fill>
      <patternFill patternType="solid">
        <fgColor rgb="FFFFC000"/>
        <bgColor indexed="64"/>
      </patternFill>
    </fill>
    <fill>
      <patternFill patternType="gray0625">
        <bgColor theme="0"/>
      </patternFill>
    </fill>
    <fill>
      <patternFill patternType="solid">
        <fgColor rgb="FFA4DE00"/>
        <bgColor indexed="64"/>
      </patternFill>
    </fill>
    <fill>
      <patternFill patternType="solid">
        <fgColor rgb="FFBF95DF"/>
        <bgColor indexed="64"/>
      </patternFill>
    </fill>
    <fill>
      <patternFill patternType="solid">
        <fgColor theme="5"/>
        <bgColor indexed="64"/>
      </patternFill>
    </fill>
    <fill>
      <patternFill patternType="solid">
        <fgColor rgb="FFCCCCFF"/>
        <bgColor indexed="64"/>
      </patternFill>
    </fill>
    <fill>
      <patternFill patternType="solid">
        <fgColor rgb="FFBF8F00"/>
        <bgColor indexed="64"/>
      </patternFill>
    </fill>
    <fill>
      <patternFill patternType="solid">
        <fgColor rgb="FFFFD966"/>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1"/>
        <bgColor indexed="64"/>
      </patternFill>
    </fill>
    <fill>
      <patternFill patternType="solid">
        <fgColor theme="9" tint="-0.499984740745262"/>
        <bgColor indexed="64"/>
      </patternFill>
    </fill>
    <fill>
      <patternFill patternType="solid">
        <fgColor theme="7"/>
        <bgColor indexed="64"/>
      </patternFill>
    </fill>
    <fill>
      <patternFill patternType="solid">
        <fgColor rgb="FF800080"/>
        <bgColor indexed="64"/>
      </patternFill>
    </fill>
    <fill>
      <patternFill patternType="solid">
        <fgColor indexed="43"/>
        <bgColor indexed="64"/>
      </patternFill>
    </fill>
    <fill>
      <patternFill patternType="gray0625"/>
    </fill>
  </fills>
  <borders count="221">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diagonal/>
    </border>
    <border>
      <left/>
      <right/>
      <top style="hair">
        <color auto="1"/>
      </top>
      <bottom/>
      <diagonal/>
    </border>
    <border>
      <left style="medium">
        <color auto="1"/>
      </left>
      <right/>
      <top style="mediumDashed">
        <color auto="1"/>
      </top>
      <bottom/>
      <diagonal/>
    </border>
    <border>
      <left/>
      <right/>
      <top style="mediumDashed">
        <color indexed="64"/>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Dashed">
        <color indexed="64"/>
      </bottom>
      <diagonal/>
    </border>
    <border>
      <left/>
      <right/>
      <top/>
      <bottom style="mediumDashed">
        <color indexed="64"/>
      </bottom>
      <diagonal/>
    </border>
    <border>
      <left style="thin">
        <color auto="1"/>
      </left>
      <right/>
      <top style="thin">
        <color auto="1"/>
      </top>
      <bottom/>
      <diagonal/>
    </border>
    <border>
      <left/>
      <right style="medium">
        <color auto="1"/>
      </right>
      <top style="mediumDashed">
        <color auto="1"/>
      </top>
      <bottom/>
      <diagonal/>
    </border>
    <border>
      <left/>
      <right style="medium">
        <color auto="1"/>
      </right>
      <top/>
      <bottom style="mediumDashed">
        <color auto="1"/>
      </bottom>
      <diagonal/>
    </border>
    <border>
      <left style="thin">
        <color auto="1"/>
      </left>
      <right/>
      <top/>
      <bottom/>
      <diagonal/>
    </border>
    <border>
      <left/>
      <right style="mediumDashed">
        <color indexed="64"/>
      </right>
      <top/>
      <bottom/>
      <diagonal/>
    </border>
    <border>
      <left style="hair">
        <color indexed="64"/>
      </left>
      <right/>
      <top/>
      <bottom/>
      <diagonal/>
    </border>
    <border>
      <left/>
      <right/>
      <top/>
      <bottom style="hair">
        <color indexed="64"/>
      </bottom>
      <diagonal/>
    </border>
    <border>
      <left style="hair">
        <color indexed="64"/>
      </left>
      <right style="hair">
        <color indexed="64"/>
      </right>
      <top/>
      <bottom style="hair">
        <color indexed="64"/>
      </bottom>
      <diagonal/>
    </border>
    <border>
      <left style="medium">
        <color indexed="64"/>
      </left>
      <right/>
      <top/>
      <bottom/>
      <diagonal/>
    </border>
    <border>
      <left style="medium">
        <color auto="1"/>
      </left>
      <right/>
      <top style="hair">
        <color indexed="64"/>
      </top>
      <bottom/>
      <diagonal/>
    </border>
    <border>
      <left/>
      <right style="medium">
        <color auto="1"/>
      </right>
      <top style="hair">
        <color auto="1"/>
      </top>
      <bottom/>
      <diagonal/>
    </border>
    <border>
      <left/>
      <right/>
      <top/>
      <bottom style="thin">
        <color indexed="64"/>
      </bottom>
      <diagonal/>
    </border>
    <border>
      <left style="hair">
        <color auto="1"/>
      </left>
      <right/>
      <top style="thin">
        <color auto="1"/>
      </top>
      <bottom/>
      <diagonal/>
    </border>
    <border>
      <left/>
      <right style="thin">
        <color auto="1"/>
      </right>
      <top style="thin">
        <color auto="1"/>
      </top>
      <bottom/>
      <diagonal/>
    </border>
    <border>
      <left/>
      <right style="thin">
        <color auto="1"/>
      </right>
      <top/>
      <bottom/>
      <diagonal/>
    </border>
    <border>
      <left/>
      <right style="thin">
        <color auto="1"/>
      </right>
      <top style="hair">
        <color auto="1"/>
      </top>
      <bottom style="thin">
        <color auto="1"/>
      </bottom>
      <diagonal/>
    </border>
    <border>
      <left style="thin">
        <color auto="1"/>
      </left>
      <right/>
      <top/>
      <bottom style="thin">
        <color auto="1"/>
      </bottom>
      <diagonal/>
    </border>
    <border>
      <left/>
      <right/>
      <top style="hair">
        <color auto="1"/>
      </top>
      <bottom style="thin">
        <color auto="1"/>
      </bottom>
      <diagonal/>
    </border>
    <border>
      <left/>
      <right style="medium">
        <color auto="1"/>
      </right>
      <top/>
      <bottom style="thin">
        <color auto="1"/>
      </bottom>
      <diagonal/>
    </border>
    <border>
      <left style="medium">
        <color auto="1"/>
      </left>
      <right/>
      <top style="thin">
        <color auto="1"/>
      </top>
      <bottom/>
      <diagonal/>
    </border>
    <border>
      <left/>
      <right/>
      <top style="dashed">
        <color auto="1"/>
      </top>
      <bottom/>
      <diagonal/>
    </border>
    <border>
      <left/>
      <right style="medium">
        <color auto="1"/>
      </right>
      <top style="dashed">
        <color auto="1"/>
      </top>
      <bottom/>
      <diagonal/>
    </border>
    <border>
      <left/>
      <right/>
      <top/>
      <bottom style="dashed">
        <color auto="1"/>
      </bottom>
      <diagonal/>
    </border>
    <border>
      <left/>
      <right style="medium">
        <color auto="1"/>
      </right>
      <top/>
      <bottom style="dashed">
        <color auto="1"/>
      </bottom>
      <diagonal/>
    </border>
    <border>
      <left/>
      <right/>
      <top style="thin">
        <color auto="1"/>
      </top>
      <bottom/>
      <diagonal/>
    </border>
    <border>
      <left/>
      <right style="medium">
        <color auto="1"/>
      </right>
      <top style="thin">
        <color auto="1"/>
      </top>
      <bottom/>
      <diagonal/>
    </border>
    <border>
      <left style="medium">
        <color auto="1"/>
      </left>
      <right/>
      <top style="dashed">
        <color auto="1"/>
      </top>
      <bottom/>
      <diagonal/>
    </border>
    <border>
      <left style="medium">
        <color auto="1"/>
      </left>
      <right/>
      <top/>
      <bottom style="dashed">
        <color auto="1"/>
      </bottom>
      <diagonal/>
    </border>
    <border>
      <left/>
      <right style="thin">
        <color auto="1"/>
      </right>
      <top/>
      <bottom style="thin">
        <color auto="1"/>
      </bottom>
      <diagonal/>
    </border>
    <border>
      <left style="medium">
        <color indexed="64"/>
      </left>
      <right/>
      <top/>
      <bottom style="thin">
        <color indexed="64"/>
      </bottom>
      <diagonal/>
    </border>
    <border>
      <left/>
      <right/>
      <top/>
      <bottom style="mediumDashed">
        <color theme="1" tint="0.499984740745262"/>
      </bottom>
      <diagonal/>
    </border>
    <border>
      <left style="medium">
        <color auto="1"/>
      </left>
      <right/>
      <top/>
      <bottom style="hair">
        <color auto="1"/>
      </bottom>
      <diagonal/>
    </border>
    <border>
      <left/>
      <right style="medium">
        <color auto="1"/>
      </right>
      <top/>
      <bottom style="hair">
        <color auto="1"/>
      </bottom>
      <diagonal/>
    </border>
    <border>
      <left/>
      <right style="hair">
        <color indexed="64"/>
      </right>
      <top style="hair">
        <color indexed="64"/>
      </top>
      <bottom/>
      <diagonal/>
    </border>
    <border>
      <left style="hair">
        <color auto="1"/>
      </left>
      <right style="hair">
        <color auto="1"/>
      </right>
      <top style="hair">
        <color auto="1"/>
      </top>
      <bottom/>
      <diagonal/>
    </border>
    <border>
      <left style="hair">
        <color auto="1"/>
      </left>
      <right/>
      <top style="hair">
        <color auto="1"/>
      </top>
      <bottom/>
      <diagonal/>
    </border>
    <border>
      <left/>
      <right style="hair">
        <color auto="1"/>
      </right>
      <top/>
      <bottom/>
      <diagonal/>
    </border>
    <border>
      <left style="hair">
        <color auto="1"/>
      </left>
      <right style="hair">
        <color auto="1"/>
      </right>
      <top/>
      <bottom/>
      <diagonal/>
    </border>
    <border>
      <left/>
      <right style="medium">
        <color auto="1"/>
      </right>
      <top style="hair">
        <color auto="1"/>
      </top>
      <bottom/>
      <diagonal/>
    </border>
    <border>
      <left style="thin">
        <color auto="1"/>
      </left>
      <right/>
      <top/>
      <bottom style="medium">
        <color auto="1"/>
      </bottom>
      <diagonal/>
    </border>
    <border>
      <left/>
      <right style="thin">
        <color auto="1"/>
      </right>
      <top/>
      <bottom style="medium">
        <color auto="1"/>
      </bottom>
      <diagonal/>
    </border>
    <border>
      <left style="hair">
        <color auto="1"/>
      </left>
      <right style="medium">
        <color auto="1"/>
      </right>
      <top style="hair">
        <color auto="1"/>
      </top>
      <bottom/>
      <diagonal/>
    </border>
    <border>
      <left style="hair">
        <color auto="1"/>
      </left>
      <right style="medium">
        <color auto="1"/>
      </right>
      <top/>
      <bottom/>
      <diagonal/>
    </border>
    <border>
      <left style="medium">
        <color auto="1"/>
      </left>
      <right style="hair">
        <color auto="1"/>
      </right>
      <top style="hair">
        <color auto="1"/>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indexed="64"/>
      </right>
      <top style="thin">
        <color auto="1"/>
      </top>
      <bottom/>
      <diagonal/>
    </border>
    <border>
      <left style="thin">
        <color auto="1"/>
      </left>
      <right style="hair">
        <color auto="1"/>
      </right>
      <top/>
      <bottom/>
      <diagonal/>
    </border>
    <border>
      <left style="hair">
        <color auto="1"/>
      </left>
      <right style="thin">
        <color indexed="64"/>
      </right>
      <top/>
      <bottom/>
      <diagonal/>
    </border>
    <border>
      <left/>
      <right style="thin">
        <color indexed="64"/>
      </right>
      <top/>
      <bottom style="hair">
        <color auto="1"/>
      </bottom>
      <diagonal/>
    </border>
    <border>
      <left style="thin">
        <color auto="1"/>
      </left>
      <right/>
      <top style="hair">
        <color auto="1"/>
      </top>
      <bottom style="thin">
        <color indexed="64"/>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thin">
        <color auto="1"/>
      </left>
      <right/>
      <top style="mediumDashed">
        <color indexed="64"/>
      </top>
      <bottom/>
      <diagonal/>
    </border>
    <border>
      <left/>
      <right style="thin">
        <color indexed="64"/>
      </right>
      <top style="mediumDashed">
        <color indexed="64"/>
      </top>
      <bottom/>
      <diagonal/>
    </border>
    <border>
      <left style="thin">
        <color auto="1"/>
      </left>
      <right/>
      <top/>
      <bottom style="hair">
        <color auto="1"/>
      </bottom>
      <diagonal/>
    </border>
    <border>
      <left/>
      <right style="thin">
        <color auto="1"/>
      </right>
      <top style="hair">
        <color auto="1"/>
      </top>
      <bottom/>
      <diagonal/>
    </border>
    <border>
      <left/>
      <right/>
      <top style="thin">
        <color rgb="FF7030A0"/>
      </top>
      <bottom/>
      <diagonal/>
    </border>
    <border>
      <left/>
      <right style="thin">
        <color rgb="FF7030A0"/>
      </right>
      <top/>
      <bottom/>
      <diagonal/>
    </border>
    <border>
      <left/>
      <right style="thin">
        <color rgb="FF7030A0"/>
      </right>
      <top/>
      <bottom style="thin">
        <color auto="1"/>
      </bottom>
      <diagonal/>
    </border>
    <border>
      <left style="thin">
        <color rgb="FF7030A0"/>
      </left>
      <right/>
      <top/>
      <bottom/>
      <diagonal/>
    </border>
    <border>
      <left/>
      <right/>
      <top/>
      <bottom style="medium">
        <color theme="0" tint="-0.499984740745262"/>
      </bottom>
      <diagonal/>
    </border>
    <border>
      <left/>
      <right style="thin">
        <color rgb="FF7030A0"/>
      </right>
      <top/>
      <bottom style="thin">
        <color rgb="FF7030A0"/>
      </bottom>
      <diagonal/>
    </border>
    <border>
      <left style="thin">
        <color rgb="FF7030A0"/>
      </left>
      <right/>
      <top/>
      <bottom style="thin">
        <color rgb="FF7030A0"/>
      </bottom>
      <diagonal/>
    </border>
    <border>
      <left/>
      <right/>
      <top/>
      <bottom style="thin">
        <color rgb="FF7030A0"/>
      </bottom>
      <diagonal/>
    </border>
    <border>
      <left style="medium">
        <color auto="1"/>
      </left>
      <right/>
      <top style="thin">
        <color theme="1" tint="0.499984740745262"/>
      </top>
      <bottom/>
      <diagonal/>
    </border>
    <border>
      <left/>
      <right/>
      <top style="thin">
        <color theme="1" tint="0.499984740745262"/>
      </top>
      <bottom/>
      <diagonal/>
    </border>
    <border>
      <left/>
      <right style="medium">
        <color auto="1"/>
      </right>
      <top style="thin">
        <color theme="1" tint="0.499984740745262"/>
      </top>
      <bottom/>
      <diagonal/>
    </border>
    <border>
      <left/>
      <right style="hair">
        <color auto="1"/>
      </right>
      <top style="thin">
        <color indexed="64"/>
      </top>
      <bottom/>
      <diagonal/>
    </border>
    <border>
      <left style="hair">
        <color auto="1"/>
      </left>
      <right style="medium">
        <color auto="1"/>
      </right>
      <top style="thin">
        <color auto="1"/>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auto="1"/>
      </left>
      <right/>
      <top style="hair">
        <color auto="1"/>
      </top>
      <bottom style="thin">
        <color indexed="64"/>
      </bottom>
      <diagonal/>
    </border>
    <border>
      <left/>
      <right style="medium">
        <color auto="1"/>
      </right>
      <top style="hair">
        <color auto="1"/>
      </top>
      <bottom style="thin">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hair">
        <color indexed="64"/>
      </bottom>
      <diagonal/>
    </border>
    <border>
      <left/>
      <right/>
      <top style="hair">
        <color auto="1"/>
      </top>
      <bottom style="hair">
        <color auto="1"/>
      </bottom>
      <diagonal/>
    </border>
    <border>
      <left style="hair">
        <color auto="1"/>
      </left>
      <right style="medium">
        <color auto="1"/>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medium">
        <color auto="1"/>
      </left>
      <right style="hair">
        <color indexed="64"/>
      </right>
      <top/>
      <bottom style="hair">
        <color auto="1"/>
      </bottom>
      <diagonal/>
    </border>
    <border>
      <left style="hair">
        <color indexed="64"/>
      </left>
      <right/>
      <top style="hair">
        <color indexed="64"/>
      </top>
      <bottom style="hair">
        <color indexed="64"/>
      </bottom>
      <diagonal/>
    </border>
    <border>
      <left/>
      <right style="medium">
        <color auto="1"/>
      </right>
      <top style="hair">
        <color auto="1"/>
      </top>
      <bottom style="hair">
        <color auto="1"/>
      </bottom>
      <diagonal/>
    </border>
    <border>
      <left/>
      <right style="hair">
        <color auto="1"/>
      </right>
      <top/>
      <bottom style="hair">
        <color auto="1"/>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style="hair">
        <color auto="1"/>
      </right>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right style="hair">
        <color auto="1"/>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right style="mediumDashed">
        <color indexed="64"/>
      </right>
      <top style="thin">
        <color indexed="64"/>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bottom/>
      <diagonal/>
    </border>
    <border>
      <left style="mediumDashed">
        <color auto="1"/>
      </left>
      <right style="thin">
        <color auto="1"/>
      </right>
      <top style="mediumDashed">
        <color auto="1"/>
      </top>
      <bottom style="mediumDashed">
        <color auto="1"/>
      </bottom>
      <diagonal/>
    </border>
    <border>
      <left style="thin">
        <color auto="1"/>
      </left>
      <right style="thin">
        <color auto="1"/>
      </right>
      <top style="mediumDashed">
        <color auto="1"/>
      </top>
      <bottom style="mediumDashed">
        <color auto="1"/>
      </bottom>
      <diagonal/>
    </border>
    <border>
      <left/>
      <right style="mediumDashed">
        <color auto="1"/>
      </right>
      <top style="mediumDashed">
        <color auto="1"/>
      </top>
      <bottom style="mediumDashed">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rgb="FF7030A0"/>
      </left>
      <right/>
      <top style="thin">
        <color rgb="FF7030A0"/>
      </top>
      <bottom/>
      <diagonal/>
    </border>
    <border>
      <left/>
      <right style="thin">
        <color rgb="FF7030A0"/>
      </right>
      <top style="thin">
        <color rgb="FF7030A0"/>
      </top>
      <bottom/>
      <diagonal/>
    </border>
    <border>
      <left/>
      <right style="thin">
        <color rgb="FF7030A0"/>
      </right>
      <top style="thin">
        <color auto="1"/>
      </top>
      <bottom/>
      <diagonal/>
    </border>
    <border>
      <left style="thin">
        <color rgb="FF7030A0"/>
      </left>
      <right/>
      <top/>
      <bottom style="thin">
        <color indexed="64"/>
      </bottom>
      <diagonal/>
    </border>
    <border>
      <left style="mediumDashed">
        <color rgb="FFC00000"/>
      </left>
      <right/>
      <top style="mediumDashed">
        <color rgb="FFC00000"/>
      </top>
      <bottom/>
      <diagonal/>
    </border>
    <border>
      <left/>
      <right style="mediumDashed">
        <color rgb="FFC00000"/>
      </right>
      <top style="mediumDashed">
        <color rgb="FFC00000"/>
      </top>
      <bottom/>
      <diagonal/>
    </border>
    <border>
      <left style="mediumDashed">
        <color rgb="FFC00000"/>
      </left>
      <right/>
      <top/>
      <bottom style="mediumDashed">
        <color rgb="FFC00000"/>
      </bottom>
      <diagonal/>
    </border>
    <border>
      <left/>
      <right style="mediumDashed">
        <color rgb="FFC00000"/>
      </right>
      <top/>
      <bottom style="mediumDashed">
        <color rgb="FFC00000"/>
      </bottom>
      <diagonal/>
    </border>
    <border>
      <left style="mediumDashed">
        <color auto="1"/>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style="mediumDashed">
        <color auto="1"/>
      </left>
      <right/>
      <top/>
      <bottom style="mediumDashed">
        <color indexed="64"/>
      </bottom>
      <diagonal/>
    </border>
    <border>
      <left/>
      <right style="mediumDashed">
        <color auto="1"/>
      </right>
      <top/>
      <bottom style="mediumDashed">
        <color auto="1"/>
      </bottom>
      <diagonal/>
    </border>
    <border>
      <left style="mediumDashed">
        <color auto="1"/>
      </left>
      <right/>
      <top/>
      <bottom style="dashDot">
        <color auto="1"/>
      </bottom>
      <diagonal/>
    </border>
    <border>
      <left/>
      <right/>
      <top/>
      <bottom style="dashDot">
        <color auto="1"/>
      </bottom>
      <diagonal/>
    </border>
    <border>
      <left/>
      <right style="mediumDashed">
        <color indexed="64"/>
      </right>
      <top/>
      <bottom style="dashDot">
        <color auto="1"/>
      </bottom>
      <diagonal/>
    </border>
    <border>
      <left style="mediumDashed">
        <color auto="1"/>
      </left>
      <right/>
      <top style="dashDot">
        <color auto="1"/>
      </top>
      <bottom/>
      <diagonal/>
    </border>
    <border>
      <left/>
      <right/>
      <top style="dashDot">
        <color auto="1"/>
      </top>
      <bottom/>
      <diagonal/>
    </border>
    <border>
      <left/>
      <right style="mediumDashed">
        <color auto="1"/>
      </right>
      <top style="dashDot">
        <color auto="1"/>
      </top>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Dashed">
        <color auto="1"/>
      </left>
      <right/>
      <top style="medium">
        <color auto="1"/>
      </top>
      <bottom/>
      <diagonal/>
    </border>
    <border>
      <left/>
      <right style="mediumDashed">
        <color indexed="64"/>
      </right>
      <top style="medium">
        <color indexed="64"/>
      </top>
      <bottom/>
      <diagonal/>
    </border>
    <border>
      <left style="medium">
        <color theme="4" tint="-0.24994659260841701"/>
      </left>
      <right/>
      <top style="medium">
        <color theme="4" tint="-0.24994659260841701"/>
      </top>
      <bottom/>
      <diagonal/>
    </border>
    <border>
      <left/>
      <right style="medium">
        <color theme="4" tint="-0.24994659260841701"/>
      </right>
      <top style="medium">
        <color theme="4" tint="-0.24994659260841701"/>
      </top>
      <bottom/>
      <diagonal/>
    </border>
    <border>
      <left style="medium">
        <color theme="4" tint="-0.24994659260841701"/>
      </left>
      <right/>
      <top/>
      <bottom style="thin">
        <color auto="1"/>
      </bottom>
      <diagonal/>
    </border>
    <border>
      <left/>
      <right style="mediumDashed">
        <color indexed="64"/>
      </right>
      <top/>
      <bottom style="thin">
        <color auto="1"/>
      </bottom>
      <diagonal/>
    </border>
    <border>
      <left style="medium">
        <color theme="4" tint="-0.24994659260841701"/>
      </left>
      <right/>
      <top/>
      <bottom style="medium">
        <color theme="4" tint="-0.24994659260841701"/>
      </bottom>
      <diagonal/>
    </border>
    <border>
      <left/>
      <right style="medium">
        <color theme="4" tint="-0.24994659260841701"/>
      </right>
      <top/>
      <bottom style="medium">
        <color theme="4" tint="-0.24994659260841701"/>
      </bottom>
      <diagonal/>
    </border>
    <border>
      <left style="mediumDashed">
        <color theme="8" tint="-0.24994659260841701"/>
      </left>
      <right style="mediumDashed">
        <color theme="8" tint="-0.24994659260841701"/>
      </right>
      <top style="mediumDashed">
        <color theme="8" tint="-0.24994659260841701"/>
      </top>
      <bottom style="mediumDashed">
        <color theme="8" tint="-0.24994659260841701"/>
      </bottom>
      <diagonal/>
    </border>
    <border>
      <left/>
      <right style="thin">
        <color auto="1"/>
      </right>
      <top/>
      <bottom style="mediumDashed">
        <color indexed="64"/>
      </bottom>
      <diagonal/>
    </border>
    <border>
      <left style="medium">
        <color auto="1"/>
      </left>
      <right/>
      <top style="dashDot">
        <color auto="1"/>
      </top>
      <bottom/>
      <diagonal/>
    </border>
    <border>
      <left/>
      <right style="medium">
        <color auto="1"/>
      </right>
      <top style="dashDot">
        <color auto="1"/>
      </top>
      <bottom/>
      <diagonal/>
    </border>
    <border>
      <left/>
      <right style="mediumDashed">
        <color indexed="64"/>
      </right>
      <top/>
      <bottom style="hair">
        <color indexed="64"/>
      </bottom>
      <diagonal/>
    </border>
    <border>
      <left/>
      <right/>
      <top/>
      <bottom style="thin">
        <color theme="0" tint="-0.34998626667073579"/>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rgb="FF000000"/>
      </left>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medium">
        <color rgb="FF000000"/>
      </bottom>
      <diagonal/>
    </border>
    <border>
      <left style="thin">
        <color rgb="FF000000"/>
      </left>
      <right style="thin">
        <color rgb="FF000000"/>
      </right>
      <top style="medium">
        <color rgb="FF000000"/>
      </top>
      <bottom style="hair">
        <color auto="1"/>
      </bottom>
      <diagonal/>
    </border>
    <border>
      <left style="thin">
        <color rgb="FF000000"/>
      </left>
      <right style="thin">
        <color rgb="FF000000"/>
      </right>
      <top style="hair">
        <color auto="1"/>
      </top>
      <bottom style="hair">
        <color auto="1"/>
      </bottom>
      <diagonal/>
    </border>
    <border>
      <left style="thin">
        <color rgb="FF000000"/>
      </left>
      <right style="thin">
        <color rgb="FF000000"/>
      </right>
      <top style="hair">
        <color auto="1"/>
      </top>
      <bottom style="thin">
        <color rgb="FF000000"/>
      </bottom>
      <diagonal/>
    </border>
    <border>
      <left/>
      <right/>
      <top style="thin">
        <color rgb="FF000000"/>
      </top>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style="medium">
        <color indexed="64"/>
      </left>
      <right style="hair">
        <color indexed="64"/>
      </right>
      <top/>
      <bottom/>
      <diagonal/>
    </border>
    <border>
      <left style="medium">
        <color auto="1"/>
      </left>
      <right/>
      <top style="thin">
        <color indexed="64"/>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auto="1"/>
      </top>
      <bottom style="thin">
        <color auto="1"/>
      </bottom>
      <diagonal/>
    </border>
    <border>
      <left style="medium">
        <color auto="1"/>
      </left>
      <right style="thin">
        <color auto="1"/>
      </right>
      <top/>
      <bottom style="hair">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dashDot">
        <color indexed="64"/>
      </bottom>
      <diagonal/>
    </border>
    <border>
      <left/>
      <right style="medium">
        <color indexed="64"/>
      </right>
      <top/>
      <bottom style="dashDot">
        <color indexed="64"/>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theme="1" tint="0.34998626667073579"/>
      </left>
      <right/>
      <top style="thin">
        <color theme="1" tint="0.34998626667073579"/>
      </top>
      <bottom style="hair">
        <color theme="1" tint="0.34998626667073579"/>
      </bottom>
      <diagonal/>
    </border>
    <border>
      <left/>
      <right/>
      <top style="thin">
        <color theme="1" tint="0.34998626667073579"/>
      </top>
      <bottom style="hair">
        <color theme="1" tint="0.34998626667073579"/>
      </bottom>
      <diagonal/>
    </border>
    <border>
      <left/>
      <right style="thin">
        <color auto="1"/>
      </right>
      <top style="thin">
        <color theme="1" tint="0.34998626667073579"/>
      </top>
      <bottom style="hair">
        <color theme="1" tint="0.34998626667073579"/>
      </bottom>
      <diagonal/>
    </border>
    <border>
      <left style="thin">
        <color theme="1" tint="0.499984740745262"/>
      </left>
      <right/>
      <top style="thin">
        <color theme="1" tint="0.499984740745262"/>
      </top>
      <bottom/>
      <diagonal/>
    </border>
    <border>
      <left style="thin">
        <color auto="1"/>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hair">
        <color theme="1" tint="0.499984740745262"/>
      </bottom>
      <diagonal/>
    </border>
    <border>
      <left/>
      <right/>
      <top/>
      <bottom style="hair">
        <color theme="1" tint="0.499984740745262"/>
      </bottom>
      <diagonal/>
    </border>
    <border>
      <left/>
      <right style="thin">
        <color theme="1" tint="0.499984740745262"/>
      </right>
      <top/>
      <bottom style="hair">
        <color theme="1" tint="0.499984740745262"/>
      </bottom>
      <diagonal/>
    </border>
    <border>
      <left style="thin">
        <color auto="1"/>
      </left>
      <right/>
      <top style="hair">
        <color auto="1"/>
      </top>
      <bottom/>
      <diagonal/>
    </border>
    <border>
      <left/>
      <right style="thin">
        <color theme="1" tint="0.499984740745262"/>
      </right>
      <top/>
      <bottom/>
      <diagonal/>
    </border>
    <border>
      <left style="thin">
        <color theme="1" tint="0.499984740745262"/>
      </left>
      <right/>
      <top/>
      <bottom/>
      <diagonal/>
    </border>
    <border>
      <left style="hair">
        <color theme="1" tint="0.499984740745262"/>
      </left>
      <right/>
      <top/>
      <bottom/>
      <diagonal/>
    </border>
    <border>
      <left style="thin">
        <color theme="1" tint="0.499984740745262"/>
      </left>
      <right/>
      <top style="thin">
        <color theme="1" tint="0.34998626667073579"/>
      </top>
      <bottom/>
      <diagonal/>
    </border>
    <border>
      <left/>
      <right/>
      <top style="thin">
        <color theme="1" tint="0.34998626667073579"/>
      </top>
      <bottom/>
      <diagonal/>
    </border>
    <border>
      <left/>
      <right style="thin">
        <color auto="1"/>
      </right>
      <top style="thin">
        <color theme="1" tint="0.34998626667073579"/>
      </top>
      <bottom/>
      <diagonal/>
    </border>
    <border>
      <left style="thin">
        <color auto="1"/>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auto="1"/>
      </right>
      <top/>
      <bottom style="thin">
        <color theme="1" tint="0.499984740745262"/>
      </bottom>
      <diagonal/>
    </border>
  </borders>
  <cellStyleXfs count="36">
    <xf numFmtId="0" fontId="0" fillId="0" borderId="0"/>
    <xf numFmtId="0" fontId="3" fillId="0" borderId="0"/>
    <xf numFmtId="0" fontId="3" fillId="0" borderId="0"/>
    <xf numFmtId="0" fontId="3" fillId="0" borderId="0"/>
    <xf numFmtId="0" fontId="24" fillId="0" borderId="0" applyNumberFormat="0" applyFill="0" applyBorder="0" applyAlignment="0" applyProtection="0"/>
    <xf numFmtId="0" fontId="1" fillId="0" borderId="0"/>
    <xf numFmtId="0" fontId="72"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80" fillId="0" borderId="0" applyNumberFormat="0" applyFill="0" applyBorder="0" applyAlignment="0" applyProtection="0"/>
    <xf numFmtId="0" fontId="1" fillId="0" borderId="0"/>
    <xf numFmtId="0" fontId="1" fillId="0" borderId="0"/>
    <xf numFmtId="0" fontId="21" fillId="0" borderId="0"/>
    <xf numFmtId="0" fontId="385" fillId="0" borderId="0"/>
    <xf numFmtId="0" fontId="1" fillId="0" borderId="0"/>
    <xf numFmtId="0" fontId="3" fillId="0" borderId="0"/>
    <xf numFmtId="0" fontId="1" fillId="0" borderId="0"/>
    <xf numFmtId="0" fontId="3" fillId="0" borderId="0"/>
    <xf numFmtId="0" fontId="3" fillId="0" borderId="0"/>
    <xf numFmtId="0" fontId="3" fillId="0" borderId="0"/>
    <xf numFmtId="0" fontId="1" fillId="0" borderId="0"/>
    <xf numFmtId="0" fontId="1" fillId="0" borderId="0"/>
    <xf numFmtId="0" fontId="102" fillId="0" borderId="0"/>
    <xf numFmtId="0" fontId="477" fillId="0" borderId="0"/>
    <xf numFmtId="0" fontId="483" fillId="0" borderId="0" applyNumberFormat="0" applyFill="0" applyBorder="0" applyAlignment="0" applyProtection="0"/>
    <xf numFmtId="0" fontId="3" fillId="0" borderId="0"/>
    <xf numFmtId="0" fontId="385" fillId="0" borderId="0"/>
    <xf numFmtId="0" fontId="102" fillId="0" borderId="0"/>
    <xf numFmtId="0" fontId="1" fillId="0" borderId="0"/>
    <xf numFmtId="0" fontId="528" fillId="0" borderId="0"/>
    <xf numFmtId="0" fontId="74" fillId="0" borderId="0" applyNumberFormat="0" applyFill="0" applyBorder="0" applyAlignment="0" applyProtection="0">
      <alignment vertical="top"/>
      <protection locked="0"/>
    </xf>
    <xf numFmtId="0" fontId="3" fillId="0" borderId="0"/>
    <xf numFmtId="0" fontId="2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alignment vertical="top"/>
      <protection locked="0"/>
    </xf>
    <xf numFmtId="0" fontId="21" fillId="0" borderId="0"/>
    <xf numFmtId="0" fontId="74" fillId="0" borderId="0" applyNumberFormat="0" applyFill="0" applyBorder="0" applyAlignment="0" applyProtection="0">
      <alignment vertical="top"/>
      <protection locked="0"/>
    </xf>
  </cellStyleXfs>
  <cellXfs count="3935">
    <xf numFmtId="0" fontId="0" fillId="0" borderId="0" xfId="0"/>
    <xf numFmtId="0" fontId="0" fillId="3" borderId="0" xfId="0" applyFill="1"/>
    <xf numFmtId="0" fontId="0" fillId="2" borderId="4" xfId="0" applyFill="1" applyBorder="1"/>
    <xf numFmtId="0" fontId="50" fillId="2" borderId="0" xfId="3" applyFont="1" applyFill="1" applyAlignment="1" applyProtection="1">
      <alignment horizontal="center"/>
      <protection hidden="1"/>
    </xf>
    <xf numFmtId="0" fontId="0" fillId="2" borderId="5" xfId="0" applyFill="1" applyBorder="1"/>
    <xf numFmtId="0" fontId="0" fillId="2" borderId="0" xfId="0" applyFill="1" applyAlignment="1">
      <alignment horizontal="right" vertical="center"/>
    </xf>
    <xf numFmtId="0" fontId="3" fillId="0" borderId="0" xfId="2"/>
    <xf numFmtId="0" fontId="0" fillId="3" borderId="22" xfId="0" applyFill="1" applyBorder="1"/>
    <xf numFmtId="0" fontId="0" fillId="2" borderId="22" xfId="0" applyFill="1" applyBorder="1"/>
    <xf numFmtId="0" fontId="6" fillId="4" borderId="14" xfId="3" applyFont="1" applyFill="1" applyBorder="1" applyAlignment="1">
      <alignment horizontal="center" vertical="center"/>
    </xf>
    <xf numFmtId="0" fontId="0" fillId="2" borderId="8" xfId="0" applyFill="1" applyBorder="1"/>
    <xf numFmtId="0" fontId="18" fillId="2" borderId="0" xfId="1" applyFont="1" applyFill="1" applyAlignment="1" applyProtection="1">
      <alignment vertical="center"/>
      <protection locked="0"/>
    </xf>
    <xf numFmtId="0" fontId="0" fillId="3" borderId="5" xfId="0" applyFill="1" applyBorder="1"/>
    <xf numFmtId="0" fontId="60" fillId="2" borderId="5" xfId="0" applyFont="1" applyFill="1" applyBorder="1" applyAlignment="1">
      <alignment horizontal="center" vertical="center" wrapText="1"/>
    </xf>
    <xf numFmtId="0" fontId="62" fillId="2" borderId="5" xfId="3" applyFont="1" applyFill="1" applyBorder="1" applyAlignment="1">
      <alignment horizontal="center" vertical="center"/>
    </xf>
    <xf numFmtId="0" fontId="59" fillId="2" borderId="0" xfId="0" applyFont="1" applyFill="1" applyAlignment="1">
      <alignment horizontal="right"/>
    </xf>
    <xf numFmtId="1" fontId="14" fillId="2" borderId="0" xfId="0" applyNumberFormat="1" applyFont="1" applyFill="1" applyAlignment="1">
      <alignment horizontal="center" vertical="center"/>
    </xf>
    <xf numFmtId="168" fontId="40" fillId="2" borderId="0" xfId="0" applyNumberFormat="1" applyFont="1" applyFill="1" applyAlignment="1">
      <alignment horizontal="center" vertical="center"/>
    </xf>
    <xf numFmtId="167" fontId="58" fillId="3" borderId="5" xfId="0" applyNumberFormat="1" applyFont="1" applyFill="1" applyBorder="1" applyAlignment="1">
      <alignment horizontal="center" vertical="center"/>
    </xf>
    <xf numFmtId="1" fontId="58" fillId="3" borderId="0" xfId="0" applyNumberFormat="1" applyFont="1" applyFill="1" applyAlignment="1">
      <alignment horizontal="center" vertical="center"/>
    </xf>
    <xf numFmtId="0" fontId="61" fillId="2" borderId="0" xfId="3" applyFont="1" applyFill="1" applyAlignment="1">
      <alignment horizontal="center" vertical="center"/>
    </xf>
    <xf numFmtId="1" fontId="54" fillId="6" borderId="4" xfId="0" applyNumberFormat="1" applyFont="1" applyFill="1" applyBorder="1" applyAlignment="1">
      <alignment horizontal="center" vertical="center"/>
    </xf>
    <xf numFmtId="164" fontId="52" fillId="2" borderId="4" xfId="0" applyNumberFormat="1" applyFont="1" applyFill="1" applyBorder="1" applyAlignment="1">
      <alignment horizontal="center"/>
    </xf>
    <xf numFmtId="164" fontId="32" fillId="2" borderId="4" xfId="0" applyNumberFormat="1" applyFont="1" applyFill="1" applyBorder="1" applyAlignment="1">
      <alignment horizontal="center"/>
    </xf>
    <xf numFmtId="0" fontId="54" fillId="0" borderId="0" xfId="0" applyFont="1" applyAlignment="1">
      <alignment horizontal="right"/>
    </xf>
    <xf numFmtId="164" fontId="58" fillId="3" borderId="0" xfId="0" applyNumberFormat="1" applyFont="1" applyFill="1" applyAlignment="1">
      <alignment horizontal="center" vertical="center"/>
    </xf>
    <xf numFmtId="0" fontId="0" fillId="2" borderId="0" xfId="0" applyFill="1"/>
    <xf numFmtId="164" fontId="14" fillId="6" borderId="0" xfId="0" applyNumberFormat="1" applyFont="1" applyFill="1" applyAlignment="1">
      <alignment horizontal="center"/>
    </xf>
    <xf numFmtId="164" fontId="10" fillId="3" borderId="0" xfId="0" applyNumberFormat="1" applyFont="1" applyFill="1" applyAlignment="1">
      <alignment horizontal="center"/>
    </xf>
    <xf numFmtId="2" fontId="105" fillId="13" borderId="0" xfId="1" applyNumberFormat="1" applyFont="1" applyFill="1" applyAlignment="1" applyProtection="1">
      <alignment horizontal="center" vertical="center"/>
      <protection locked="0"/>
    </xf>
    <xf numFmtId="2" fontId="4" fillId="2" borderId="0" xfId="1" applyNumberFormat="1" applyFont="1" applyFill="1" applyAlignment="1" applyProtection="1">
      <alignment horizontal="center" vertical="center"/>
      <protection locked="0"/>
    </xf>
    <xf numFmtId="2" fontId="4" fillId="0" borderId="0" xfId="1" applyNumberFormat="1" applyFont="1" applyAlignment="1" applyProtection="1">
      <alignment horizontal="center" vertical="center"/>
      <protection locked="0"/>
    </xf>
    <xf numFmtId="0" fontId="106" fillId="0" borderId="0" xfId="2" applyFont="1"/>
    <xf numFmtId="0" fontId="0" fillId="5" borderId="0" xfId="0" applyFill="1"/>
    <xf numFmtId="0" fontId="3" fillId="5" borderId="0" xfId="2" applyFill="1"/>
    <xf numFmtId="0" fontId="29" fillId="5" borderId="0" xfId="3" applyFont="1" applyFill="1" applyAlignment="1">
      <alignment horizontal="center" vertical="center"/>
    </xf>
    <xf numFmtId="0" fontId="29" fillId="5" borderId="0" xfId="3" applyFont="1" applyFill="1" applyAlignment="1">
      <alignment vertical="center"/>
    </xf>
    <xf numFmtId="0" fontId="121" fillId="14" borderId="0" xfId="3" applyFont="1" applyFill="1" applyAlignment="1">
      <alignment horizontal="center" vertical="center"/>
    </xf>
    <xf numFmtId="0" fontId="7" fillId="5" borderId="0" xfId="0" applyFont="1" applyFill="1" applyAlignment="1">
      <alignment vertical="center"/>
    </xf>
    <xf numFmtId="0" fontId="114" fillId="5" borderId="0" xfId="3" applyFont="1" applyFill="1" applyAlignment="1">
      <alignment vertical="center"/>
    </xf>
    <xf numFmtId="0" fontId="78" fillId="5" borderId="0" xfId="2" applyFont="1" applyFill="1"/>
    <xf numFmtId="0" fontId="23" fillId="5" borderId="0" xfId="2" applyFont="1" applyFill="1"/>
    <xf numFmtId="0" fontId="3" fillId="2" borderId="0" xfId="2" applyFill="1"/>
    <xf numFmtId="0" fontId="6" fillId="4" borderId="0" xfId="3" applyFont="1" applyFill="1" applyAlignment="1">
      <alignment horizontal="center" vertical="center"/>
    </xf>
    <xf numFmtId="0" fontId="51" fillId="2" borderId="0" xfId="3" applyFont="1" applyFill="1" applyAlignment="1">
      <alignment horizontal="left" vertical="center"/>
    </xf>
    <xf numFmtId="0" fontId="3" fillId="17" borderId="0" xfId="2" applyFill="1"/>
    <xf numFmtId="1" fontId="134" fillId="18" borderId="0" xfId="3" applyNumberFormat="1" applyFont="1" applyFill="1" applyAlignment="1" applyProtection="1">
      <alignment horizontal="center" vertical="center"/>
      <protection locked="0"/>
    </xf>
    <xf numFmtId="0" fontId="18" fillId="0" borderId="0" xfId="1" applyFont="1" applyAlignment="1" applyProtection="1">
      <alignment vertical="center"/>
      <protection locked="0"/>
    </xf>
    <xf numFmtId="0" fontId="18" fillId="0" borderId="0" xfId="1" applyFont="1" applyAlignment="1">
      <alignment vertical="center"/>
    </xf>
    <xf numFmtId="0" fontId="102" fillId="19" borderId="0" xfId="0" applyFont="1" applyFill="1"/>
    <xf numFmtId="167" fontId="67" fillId="3" borderId="13" xfId="2" applyNumberFormat="1" applyFont="1" applyFill="1" applyBorder="1" applyAlignment="1">
      <alignment horizontal="center" vertical="center"/>
    </xf>
    <xf numFmtId="171" fontId="67" fillId="3" borderId="13" xfId="2" applyNumberFormat="1" applyFont="1" applyFill="1" applyBorder="1" applyAlignment="1">
      <alignment horizontal="center" vertical="center"/>
    </xf>
    <xf numFmtId="167" fontId="67" fillId="3" borderId="13" xfId="2" applyNumberFormat="1" applyFont="1" applyFill="1" applyBorder="1" applyAlignment="1">
      <alignment horizontal="right" vertical="center"/>
    </xf>
    <xf numFmtId="0" fontId="120" fillId="14" borderId="4" xfId="3" applyFont="1" applyFill="1" applyBorder="1" applyAlignment="1">
      <alignment horizontal="center" vertical="center"/>
    </xf>
    <xf numFmtId="0" fontId="138" fillId="3" borderId="0" xfId="1" applyFont="1" applyFill="1" applyAlignment="1" applyProtection="1">
      <alignment horizontal="center" vertical="center"/>
      <protection locked="0"/>
    </xf>
    <xf numFmtId="167" fontId="67" fillId="3" borderId="0" xfId="2" applyNumberFormat="1" applyFont="1" applyFill="1" applyAlignment="1">
      <alignment horizontal="right" vertical="center"/>
    </xf>
    <xf numFmtId="167" fontId="67" fillId="2" borderId="8" xfId="2" applyNumberFormat="1" applyFont="1" applyFill="1" applyBorder="1" applyAlignment="1">
      <alignment horizontal="right" vertical="center"/>
    </xf>
    <xf numFmtId="0" fontId="139" fillId="2" borderId="8" xfId="3" applyFont="1" applyFill="1" applyBorder="1" applyAlignment="1">
      <alignment horizontal="center" vertical="center"/>
    </xf>
    <xf numFmtId="2" fontId="65" fillId="7" borderId="0" xfId="3" applyNumberFormat="1" applyFont="1" applyFill="1" applyAlignment="1" applyProtection="1">
      <alignment vertical="center"/>
      <protection locked="0"/>
    </xf>
    <xf numFmtId="0" fontId="130" fillId="2" borderId="0" xfId="3" applyFont="1" applyFill="1" applyAlignment="1">
      <alignment horizontal="center" vertical="center"/>
    </xf>
    <xf numFmtId="0" fontId="65" fillId="2" borderId="0" xfId="1" applyFont="1" applyFill="1" applyAlignment="1">
      <alignment vertical="center"/>
    </xf>
    <xf numFmtId="167" fontId="67" fillId="2" borderId="0" xfId="2" applyNumberFormat="1" applyFont="1" applyFill="1" applyAlignment="1">
      <alignment horizontal="right" vertical="center"/>
    </xf>
    <xf numFmtId="0" fontId="140" fillId="2" borderId="6" xfId="3" applyFont="1" applyFill="1" applyBorder="1" applyAlignment="1">
      <alignment horizontal="right" vertical="center" wrapText="1"/>
    </xf>
    <xf numFmtId="164" fontId="140" fillId="2" borderId="0" xfId="3" applyNumberFormat="1" applyFont="1" applyFill="1" applyAlignment="1">
      <alignment horizontal="center" vertical="center" wrapText="1"/>
    </xf>
    <xf numFmtId="0" fontId="48" fillId="2" borderId="0" xfId="3" applyFont="1" applyFill="1" applyAlignment="1">
      <alignment horizontal="right" vertical="center"/>
    </xf>
    <xf numFmtId="164" fontId="7" fillId="2" borderId="0" xfId="2" applyNumberFormat="1" applyFont="1" applyFill="1" applyAlignment="1">
      <alignment vertical="center"/>
    </xf>
    <xf numFmtId="0" fontId="48" fillId="2" borderId="0" xfId="3" applyFont="1" applyFill="1" applyAlignment="1">
      <alignment horizontal="center" vertical="center" wrapText="1"/>
    </xf>
    <xf numFmtId="0" fontId="48" fillId="2" borderId="0" xfId="3" applyFont="1" applyFill="1" applyAlignment="1">
      <alignment horizontal="right" vertical="center" wrapText="1"/>
    </xf>
    <xf numFmtId="0" fontId="51" fillId="2" borderId="8" xfId="3" applyFont="1" applyFill="1" applyBorder="1" applyAlignment="1">
      <alignment vertical="center"/>
    </xf>
    <xf numFmtId="0" fontId="131" fillId="0" borderId="8" xfId="2" applyFont="1" applyBorder="1"/>
    <xf numFmtId="0" fontId="51" fillId="2" borderId="8" xfId="3" applyFont="1" applyFill="1" applyBorder="1" applyAlignment="1">
      <alignment horizontal="right" vertical="center"/>
    </xf>
    <xf numFmtId="0" fontId="51" fillId="2" borderId="8" xfId="3" applyFont="1" applyFill="1" applyBorder="1" applyAlignment="1">
      <alignment horizontal="left" vertical="center"/>
    </xf>
    <xf numFmtId="0" fontId="146" fillId="5" borderId="0" xfId="3" applyFont="1" applyFill="1" applyAlignment="1">
      <alignment horizontal="right" vertical="center"/>
    </xf>
    <xf numFmtId="0" fontId="12" fillId="2" borderId="0" xfId="3" applyFont="1" applyFill="1" applyAlignment="1">
      <alignment vertical="center"/>
    </xf>
    <xf numFmtId="0" fontId="12" fillId="3" borderId="0" xfId="3" applyFont="1" applyFill="1" applyAlignment="1">
      <alignment vertical="center"/>
    </xf>
    <xf numFmtId="0" fontId="8" fillId="2" borderId="0" xfId="2" applyFont="1" applyFill="1" applyAlignment="1">
      <alignment vertical="center" wrapText="1"/>
    </xf>
    <xf numFmtId="164" fontId="99" fillId="2" borderId="27" xfId="1" applyNumberFormat="1" applyFont="1" applyFill="1" applyBorder="1" applyAlignment="1">
      <alignment horizontal="left" vertical="center"/>
    </xf>
    <xf numFmtId="164" fontId="99" fillId="2" borderId="39" xfId="1" applyNumberFormat="1" applyFont="1" applyFill="1" applyBorder="1" applyAlignment="1">
      <alignment horizontal="left" vertical="center"/>
    </xf>
    <xf numFmtId="2" fontId="65" fillId="7" borderId="8" xfId="3" applyNumberFormat="1" applyFont="1" applyFill="1" applyBorder="1" applyAlignment="1" applyProtection="1">
      <alignment vertical="center"/>
      <protection locked="0"/>
    </xf>
    <xf numFmtId="0" fontId="130" fillId="2" borderId="8" xfId="3" applyFont="1" applyFill="1" applyBorder="1" applyAlignment="1">
      <alignment horizontal="center" vertical="center"/>
    </xf>
    <xf numFmtId="171" fontId="67" fillId="2" borderId="0" xfId="2" applyNumberFormat="1" applyFont="1" applyFill="1" applyAlignment="1">
      <alignment horizontal="center" vertical="center"/>
    </xf>
    <xf numFmtId="174" fontId="39" fillId="2" borderId="0" xfId="2" applyNumberFormat="1" applyFont="1" applyFill="1" applyAlignment="1">
      <alignment horizontal="center" vertical="center"/>
    </xf>
    <xf numFmtId="171" fontId="159" fillId="2" borderId="0" xfId="2" applyNumberFormat="1" applyFont="1" applyFill="1" applyAlignment="1">
      <alignment horizontal="center" vertical="center"/>
    </xf>
    <xf numFmtId="173" fontId="65" fillId="2" borderId="0" xfId="2" applyNumberFormat="1" applyFont="1" applyFill="1" applyAlignment="1">
      <alignment horizontal="center" vertical="center"/>
    </xf>
    <xf numFmtId="174" fontId="115" fillId="2" borderId="0" xfId="2" applyNumberFormat="1" applyFont="1" applyFill="1" applyAlignment="1">
      <alignment horizontal="center" vertical="center"/>
    </xf>
    <xf numFmtId="0" fontId="0" fillId="14" borderId="0" xfId="0" applyFill="1"/>
    <xf numFmtId="0" fontId="17" fillId="14" borderId="0" xfId="0" applyFont="1" applyFill="1"/>
    <xf numFmtId="0" fontId="137" fillId="14" borderId="0" xfId="0" applyFont="1" applyFill="1"/>
    <xf numFmtId="0" fontId="122" fillId="14" borderId="0" xfId="3" applyFont="1" applyFill="1" applyAlignment="1">
      <alignment vertical="center"/>
    </xf>
    <xf numFmtId="0" fontId="168" fillId="14" borderId="0" xfId="3" applyFont="1" applyFill="1" applyAlignment="1">
      <alignment vertical="center"/>
    </xf>
    <xf numFmtId="0" fontId="122" fillId="14" borderId="0" xfId="1" applyFont="1" applyFill="1" applyAlignment="1">
      <alignment horizontal="left" vertical="center"/>
    </xf>
    <xf numFmtId="0" fontId="6" fillId="15" borderId="14" xfId="3" applyFont="1" applyFill="1" applyBorder="1" applyAlignment="1">
      <alignment horizontal="center" vertical="center"/>
    </xf>
    <xf numFmtId="0" fontId="3" fillId="2" borderId="0" xfId="3" applyFill="1"/>
    <xf numFmtId="2" fontId="4" fillId="3" borderId="65" xfId="1" applyNumberFormat="1" applyFont="1" applyFill="1" applyBorder="1" applyAlignment="1" applyProtection="1">
      <alignment horizontal="center" vertical="center"/>
      <protection locked="0"/>
    </xf>
    <xf numFmtId="2" fontId="4" fillId="3" borderId="66" xfId="1" applyNumberFormat="1" applyFont="1" applyFill="1" applyBorder="1" applyAlignment="1" applyProtection="1">
      <alignment horizontal="center" vertical="center"/>
      <protection locked="0"/>
    </xf>
    <xf numFmtId="2" fontId="64" fillId="3" borderId="67" xfId="1" applyNumberFormat="1" applyFont="1" applyFill="1" applyBorder="1" applyAlignment="1" applyProtection="1">
      <alignment horizontal="center" vertical="center"/>
      <protection locked="0"/>
    </xf>
    <xf numFmtId="2" fontId="4" fillId="3" borderId="0" xfId="1" applyNumberFormat="1" applyFont="1" applyFill="1" applyAlignment="1" applyProtection="1">
      <alignment horizontal="center" vertical="center"/>
      <protection locked="0"/>
    </xf>
    <xf numFmtId="0" fontId="3" fillId="3" borderId="0" xfId="2" applyFill="1"/>
    <xf numFmtId="0" fontId="180" fillId="2" borderId="0" xfId="2" applyFont="1" applyFill="1" applyAlignment="1">
      <alignment vertical="center"/>
    </xf>
    <xf numFmtId="0" fontId="180" fillId="2" borderId="28" xfId="2" applyFont="1" applyFill="1" applyBorder="1" applyAlignment="1">
      <alignment vertical="center"/>
    </xf>
    <xf numFmtId="0" fontId="44" fillId="6" borderId="17" xfId="2" applyFont="1" applyFill="1" applyBorder="1" applyAlignment="1">
      <alignment horizontal="center" vertical="center"/>
    </xf>
    <xf numFmtId="175" fontId="65" fillId="17" borderId="0" xfId="2" applyNumberFormat="1" applyFont="1" applyFill="1" applyAlignment="1">
      <alignment horizontal="center" vertical="center"/>
    </xf>
    <xf numFmtId="175" fontId="65" fillId="3" borderId="0" xfId="2" applyNumberFormat="1" applyFont="1" applyFill="1" applyAlignment="1">
      <alignment horizontal="center" vertical="center"/>
    </xf>
    <xf numFmtId="173" fontId="65" fillId="17" borderId="0" xfId="2" applyNumberFormat="1" applyFont="1" applyFill="1" applyAlignment="1">
      <alignment vertical="center"/>
    </xf>
    <xf numFmtId="173" fontId="65" fillId="3" borderId="4" xfId="2" applyNumberFormat="1" applyFont="1" applyFill="1" applyBorder="1" applyAlignment="1">
      <alignment vertical="center"/>
    </xf>
    <xf numFmtId="0" fontId="3" fillId="2" borderId="22" xfId="2" applyFill="1" applyBorder="1"/>
    <xf numFmtId="173" fontId="65" fillId="2" borderId="4" xfId="2" applyNumberFormat="1" applyFont="1" applyFill="1" applyBorder="1" applyAlignment="1">
      <alignment vertical="center"/>
    </xf>
    <xf numFmtId="166" fontId="160" fillId="17" borderId="0" xfId="2" applyNumberFormat="1" applyFont="1" applyFill="1" applyAlignment="1">
      <alignment horizontal="center" vertical="center"/>
    </xf>
    <xf numFmtId="0" fontId="183" fillId="2" borderId="22" xfId="2" applyFont="1" applyFill="1" applyBorder="1" applyAlignment="1">
      <alignment vertical="center"/>
    </xf>
    <xf numFmtId="0" fontId="183" fillId="2" borderId="0" xfId="2" applyFont="1" applyFill="1" applyAlignment="1">
      <alignment vertical="center"/>
    </xf>
    <xf numFmtId="0" fontId="3" fillId="2" borderId="10" xfId="2" applyFill="1" applyBorder="1"/>
    <xf numFmtId="2" fontId="43" fillId="7" borderId="0" xfId="3" applyNumberFormat="1" applyFont="1" applyFill="1" applyAlignment="1" applyProtection="1">
      <alignment vertical="center" wrapText="1"/>
      <protection locked="0"/>
    </xf>
    <xf numFmtId="0" fontId="117" fillId="2" borderId="28" xfId="1" applyFont="1" applyFill="1" applyBorder="1" applyAlignment="1">
      <alignment vertical="center" wrapText="1"/>
    </xf>
    <xf numFmtId="167" fontId="56" fillId="17" borderId="25" xfId="2" applyNumberFormat="1" applyFont="1" applyFill="1" applyBorder="1" applyAlignment="1">
      <alignment horizontal="center" vertical="center"/>
    </xf>
    <xf numFmtId="166" fontId="65" fillId="3" borderId="25" xfId="2" applyNumberFormat="1" applyFont="1" applyFill="1" applyBorder="1" applyAlignment="1">
      <alignment horizontal="center" vertical="center"/>
    </xf>
    <xf numFmtId="0" fontId="32" fillId="2" borderId="17" xfId="2" applyFont="1" applyFill="1" applyBorder="1"/>
    <xf numFmtId="0" fontId="52" fillId="2" borderId="0" xfId="2" applyFont="1" applyFill="1" applyAlignment="1">
      <alignment vertical="top"/>
    </xf>
    <xf numFmtId="0" fontId="30" fillId="2" borderId="28" xfId="2" applyFont="1" applyFill="1" applyBorder="1" applyAlignment="1">
      <alignment horizontal="right" vertical="center"/>
    </xf>
    <xf numFmtId="0" fontId="3" fillId="6" borderId="0" xfId="2" applyFill="1"/>
    <xf numFmtId="0" fontId="175" fillId="0" borderId="0" xfId="2" applyFont="1" applyAlignment="1">
      <alignment horizontal="center" vertical="center"/>
    </xf>
    <xf numFmtId="0" fontId="175" fillId="0" borderId="28" xfId="2" applyFont="1" applyBorder="1" applyAlignment="1">
      <alignment horizontal="center" vertical="center"/>
    </xf>
    <xf numFmtId="0" fontId="95" fillId="2" borderId="59" xfId="1" applyFont="1" applyFill="1" applyBorder="1" applyAlignment="1">
      <alignment horizontal="center" vertical="center"/>
    </xf>
    <xf numFmtId="0" fontId="113" fillId="2" borderId="59" xfId="1" applyFont="1" applyFill="1" applyBorder="1" applyAlignment="1">
      <alignment horizontal="center" vertical="center"/>
    </xf>
    <xf numFmtId="2" fontId="117" fillId="7" borderId="60" xfId="3" applyNumberFormat="1" applyFont="1" applyFill="1" applyBorder="1" applyAlignment="1" applyProtection="1">
      <alignment horizontal="center" vertical="center" wrapText="1"/>
      <protection locked="0"/>
    </xf>
    <xf numFmtId="169" fontId="51" fillId="8" borderId="19" xfId="1" applyNumberFormat="1" applyFont="1" applyFill="1" applyBorder="1" applyAlignment="1">
      <alignment horizontal="center" vertical="center"/>
    </xf>
    <xf numFmtId="169" fontId="52" fillId="2" borderId="0" xfId="1" applyNumberFormat="1" applyFont="1" applyFill="1" applyAlignment="1">
      <alignment horizontal="center" vertical="center"/>
    </xf>
    <xf numFmtId="1" fontId="30" fillId="5" borderId="0" xfId="2" applyNumberFormat="1" applyFont="1" applyFill="1" applyAlignment="1">
      <alignment horizontal="center" vertical="center"/>
    </xf>
    <xf numFmtId="175" fontId="65" fillId="2" borderId="61" xfId="2" applyNumberFormat="1" applyFont="1" applyFill="1" applyBorder="1" applyAlignment="1">
      <alignment vertical="center"/>
    </xf>
    <xf numFmtId="173" fontId="68" fillId="2" borderId="51" xfId="2" applyNumberFormat="1" applyFont="1" applyFill="1" applyBorder="1" applyAlignment="1">
      <alignment horizontal="center" vertical="center"/>
    </xf>
    <xf numFmtId="173" fontId="160" fillId="2" borderId="51" xfId="2" applyNumberFormat="1" applyFont="1" applyFill="1" applyBorder="1" applyAlignment="1">
      <alignment horizontal="center" vertical="center"/>
    </xf>
    <xf numFmtId="175" fontId="160" fillId="2" borderId="62" xfId="2" applyNumberFormat="1" applyFont="1" applyFill="1" applyBorder="1" applyAlignment="1">
      <alignment vertical="center"/>
    </xf>
    <xf numFmtId="169" fontId="172" fillId="8" borderId="19" xfId="1" applyNumberFormat="1" applyFont="1" applyFill="1" applyBorder="1" applyAlignment="1">
      <alignment horizontal="center"/>
    </xf>
    <xf numFmtId="169" fontId="172" fillId="8" borderId="0" xfId="1" applyNumberFormat="1" applyFont="1" applyFill="1" applyAlignment="1">
      <alignment horizontal="center"/>
    </xf>
    <xf numFmtId="0" fontId="44" fillId="2" borderId="17" xfId="2" applyFont="1" applyFill="1" applyBorder="1" applyAlignment="1">
      <alignment horizontal="center" vertical="center"/>
    </xf>
    <xf numFmtId="169" fontId="51" fillId="2" borderId="19" xfId="1" applyNumberFormat="1" applyFont="1" applyFill="1" applyBorder="1" applyAlignment="1">
      <alignment horizontal="center" vertical="center"/>
    </xf>
    <xf numFmtId="169" fontId="51" fillId="2" borderId="0" xfId="1" applyNumberFormat="1" applyFont="1" applyFill="1" applyAlignment="1">
      <alignment horizontal="center" vertical="center"/>
    </xf>
    <xf numFmtId="1" fontId="30" fillId="2" borderId="0" xfId="2" applyNumberFormat="1" applyFont="1" applyFill="1" applyAlignment="1">
      <alignment horizontal="center" vertical="center"/>
    </xf>
    <xf numFmtId="0" fontId="44" fillId="2" borderId="68" xfId="2" applyFont="1" applyFill="1" applyBorder="1" applyAlignment="1">
      <alignment horizontal="left" vertical="center"/>
    </xf>
    <xf numFmtId="169" fontId="51" fillId="2" borderId="8" xfId="1" applyNumberFormat="1" applyFont="1" applyFill="1" applyBorder="1" applyAlignment="1">
      <alignment horizontal="left" vertical="center"/>
    </xf>
    <xf numFmtId="169" fontId="51" fillId="2" borderId="8" xfId="1" applyNumberFormat="1" applyFont="1" applyFill="1" applyBorder="1" applyAlignment="1">
      <alignment horizontal="center" vertical="center"/>
    </xf>
    <xf numFmtId="169" fontId="52" fillId="2" borderId="8" xfId="1" applyNumberFormat="1" applyFont="1" applyFill="1" applyBorder="1" applyAlignment="1">
      <alignment horizontal="center" vertical="center"/>
    </xf>
    <xf numFmtId="1" fontId="30" fillId="2" borderId="8" xfId="2" applyNumberFormat="1" applyFont="1" applyFill="1" applyBorder="1" applyAlignment="1">
      <alignment horizontal="center" vertical="center"/>
    </xf>
    <xf numFmtId="167" fontId="56" fillId="2" borderId="8" xfId="2" applyNumberFormat="1" applyFont="1" applyFill="1" applyBorder="1" applyAlignment="1">
      <alignment horizontal="center" vertical="center"/>
    </xf>
    <xf numFmtId="175" fontId="65" fillId="2" borderId="8" xfId="2" applyNumberFormat="1" applyFont="1" applyFill="1" applyBorder="1" applyAlignment="1">
      <alignment vertical="center"/>
    </xf>
    <xf numFmtId="173" fontId="68" fillId="2" borderId="8" xfId="2" applyNumberFormat="1" applyFont="1" applyFill="1" applyBorder="1" applyAlignment="1">
      <alignment horizontal="center" vertical="center"/>
    </xf>
    <xf numFmtId="173" fontId="160" fillId="2" borderId="8" xfId="2" applyNumberFormat="1" applyFont="1" applyFill="1" applyBorder="1" applyAlignment="1">
      <alignment horizontal="center" vertical="center"/>
    </xf>
    <xf numFmtId="175" fontId="160" fillId="2" borderId="69" xfId="2" applyNumberFormat="1" applyFont="1" applyFill="1" applyBorder="1" applyAlignment="1">
      <alignment vertical="center"/>
    </xf>
    <xf numFmtId="0" fontId="187" fillId="2" borderId="17" xfId="2" applyFont="1" applyFill="1" applyBorder="1"/>
    <xf numFmtId="169" fontId="51" fillId="2" borderId="0" xfId="1" applyNumberFormat="1" applyFont="1" applyFill="1" applyAlignment="1">
      <alignment horizontal="left" vertical="center"/>
    </xf>
    <xf numFmtId="0" fontId="187" fillId="2" borderId="0" xfId="2" applyFont="1" applyFill="1"/>
    <xf numFmtId="173" fontId="68" fillId="2" borderId="0" xfId="2" applyNumberFormat="1" applyFont="1" applyFill="1" applyAlignment="1">
      <alignment horizontal="center" vertical="center"/>
    </xf>
    <xf numFmtId="173" fontId="160" fillId="2" borderId="0" xfId="2" applyNumberFormat="1" applyFont="1" applyFill="1" applyAlignment="1">
      <alignment horizontal="center" vertical="center"/>
    </xf>
    <xf numFmtId="175" fontId="160" fillId="2" borderId="28" xfId="2" applyNumberFormat="1" applyFont="1" applyFill="1" applyBorder="1" applyAlignment="1">
      <alignment vertical="center"/>
    </xf>
    <xf numFmtId="0" fontId="0" fillId="2" borderId="17" xfId="0" applyFill="1" applyBorder="1"/>
    <xf numFmtId="175" fontId="65" fillId="2" borderId="0" xfId="2" applyNumberFormat="1" applyFont="1" applyFill="1" applyAlignment="1">
      <alignment vertical="center"/>
    </xf>
    <xf numFmtId="0" fontId="44" fillId="2" borderId="70" xfId="2" applyFont="1" applyFill="1" applyBorder="1" applyAlignment="1">
      <alignment horizontal="left" vertical="center"/>
    </xf>
    <xf numFmtId="169" fontId="51" fillId="2" borderId="20" xfId="1" applyNumberFormat="1" applyFont="1" applyFill="1" applyBorder="1" applyAlignment="1">
      <alignment horizontal="left" vertical="center"/>
    </xf>
    <xf numFmtId="169" fontId="51" fillId="2" borderId="20" xfId="1" applyNumberFormat="1" applyFont="1" applyFill="1" applyBorder="1" applyAlignment="1">
      <alignment horizontal="center" vertical="center"/>
    </xf>
    <xf numFmtId="169" fontId="52" fillId="2" borderId="20" xfId="1" applyNumberFormat="1" applyFont="1" applyFill="1" applyBorder="1" applyAlignment="1">
      <alignment horizontal="center" vertical="center"/>
    </xf>
    <xf numFmtId="1" fontId="30" fillId="2" borderId="20" xfId="2" applyNumberFormat="1" applyFont="1" applyFill="1" applyBorder="1" applyAlignment="1">
      <alignment horizontal="center" vertical="center"/>
    </xf>
    <xf numFmtId="167" fontId="56" fillId="2" borderId="20" xfId="2" applyNumberFormat="1" applyFont="1" applyFill="1" applyBorder="1" applyAlignment="1">
      <alignment horizontal="center" vertical="center"/>
    </xf>
    <xf numFmtId="175" fontId="65" fillId="2" borderId="20" xfId="2" applyNumberFormat="1" applyFont="1" applyFill="1" applyBorder="1" applyAlignment="1">
      <alignment vertical="center"/>
    </xf>
    <xf numFmtId="173" fontId="68" fillId="2" borderId="20" xfId="2" applyNumberFormat="1" applyFont="1" applyFill="1" applyBorder="1" applyAlignment="1">
      <alignment horizontal="center" vertical="center"/>
    </xf>
    <xf numFmtId="173" fontId="160" fillId="2" borderId="20" xfId="2" applyNumberFormat="1" applyFont="1" applyFill="1" applyBorder="1" applyAlignment="1">
      <alignment horizontal="center" vertical="center"/>
    </xf>
    <xf numFmtId="175" fontId="160" fillId="2" borderId="63" xfId="2" applyNumberFormat="1" applyFont="1" applyFill="1" applyBorder="1" applyAlignment="1">
      <alignment vertical="center"/>
    </xf>
    <xf numFmtId="169" fontId="52" fillId="2" borderId="6" xfId="1" applyNumberFormat="1" applyFont="1" applyFill="1" applyBorder="1" applyAlignment="1">
      <alignment horizontal="center" vertical="center"/>
    </xf>
    <xf numFmtId="167" fontId="56" fillId="2" borderId="6" xfId="2" applyNumberFormat="1" applyFont="1" applyFill="1" applyBorder="1" applyAlignment="1">
      <alignment horizontal="center" vertical="center"/>
    </xf>
    <xf numFmtId="0" fontId="0" fillId="2" borderId="38" xfId="0" applyFill="1" applyBorder="1" applyAlignment="1">
      <alignment vertical="center"/>
    </xf>
    <xf numFmtId="0" fontId="183" fillId="2" borderId="38" xfId="2" applyFont="1" applyFill="1" applyBorder="1" applyAlignment="1">
      <alignment vertical="center"/>
    </xf>
    <xf numFmtId="0" fontId="0" fillId="2" borderId="27" xfId="0" applyFill="1" applyBorder="1" applyAlignment="1">
      <alignment vertical="center"/>
    </xf>
    <xf numFmtId="0" fontId="3" fillId="2" borderId="64" xfId="2" applyFill="1" applyBorder="1"/>
    <xf numFmtId="0" fontId="3" fillId="2" borderId="31" xfId="2" applyFill="1" applyBorder="1"/>
    <xf numFmtId="0" fontId="7" fillId="2" borderId="31" xfId="3" applyFont="1" applyFill="1" applyBorder="1" applyAlignment="1">
      <alignment horizontal="center" vertical="center"/>
    </xf>
    <xf numFmtId="0" fontId="173" fillId="2" borderId="31" xfId="3" applyFont="1" applyFill="1" applyBorder="1" applyAlignment="1">
      <alignment horizontal="center" vertical="center"/>
    </xf>
    <xf numFmtId="0" fontId="3" fillId="2" borderId="29" xfId="2" applyFill="1" applyBorder="1"/>
    <xf numFmtId="0" fontId="0" fillId="25" borderId="0" xfId="0" applyFill="1"/>
    <xf numFmtId="0" fontId="162" fillId="25" borderId="0" xfId="0" applyFont="1" applyFill="1"/>
    <xf numFmtId="0" fontId="103" fillId="25" borderId="0" xfId="0" applyFont="1" applyFill="1" applyAlignment="1">
      <alignment horizontal="center" vertical="center"/>
    </xf>
    <xf numFmtId="0" fontId="103" fillId="25" borderId="0" xfId="0" applyFont="1" applyFill="1" applyAlignment="1">
      <alignment vertical="center"/>
    </xf>
    <xf numFmtId="0" fontId="0" fillId="25" borderId="0" xfId="0" applyFill="1" applyAlignment="1">
      <alignment vertical="center"/>
    </xf>
    <xf numFmtId="0" fontId="75" fillId="25" borderId="0" xfId="8" applyFont="1" applyFill="1" applyAlignment="1">
      <alignment vertical="center"/>
    </xf>
    <xf numFmtId="0" fontId="190" fillId="25" borderId="0" xfId="2" applyFont="1" applyFill="1" applyAlignment="1">
      <alignment horizontal="right" vertical="center"/>
    </xf>
    <xf numFmtId="1" fontId="190" fillId="25" borderId="0" xfId="2" applyNumberFormat="1" applyFont="1" applyFill="1" applyAlignment="1">
      <alignment horizontal="center" vertical="center"/>
    </xf>
    <xf numFmtId="0" fontId="190" fillId="25" borderId="0" xfId="2" applyFont="1" applyFill="1" applyAlignment="1">
      <alignment vertical="center"/>
    </xf>
    <xf numFmtId="0" fontId="191" fillId="25" borderId="0" xfId="2" applyFont="1" applyFill="1" applyAlignment="1">
      <alignment vertical="center"/>
    </xf>
    <xf numFmtId="0" fontId="5" fillId="25" borderId="0" xfId="2" applyFont="1" applyFill="1" applyAlignment="1">
      <alignment vertical="center"/>
    </xf>
    <xf numFmtId="0" fontId="192" fillId="25" borderId="0" xfId="0" applyFont="1" applyFill="1" applyAlignment="1">
      <alignment vertical="center"/>
    </xf>
    <xf numFmtId="0" fontId="9" fillId="25" borderId="0" xfId="0" applyFont="1" applyFill="1" applyAlignment="1">
      <alignment vertical="center"/>
    </xf>
    <xf numFmtId="0" fontId="2" fillId="25" borderId="0" xfId="0" applyFont="1" applyFill="1" applyAlignment="1">
      <alignment vertical="center"/>
    </xf>
    <xf numFmtId="0" fontId="9" fillId="25" borderId="0" xfId="0" applyFont="1" applyFill="1"/>
    <xf numFmtId="0" fontId="9" fillId="25" borderId="0" xfId="2" applyFont="1" applyFill="1" applyAlignment="1">
      <alignment horizontal="right" vertical="center"/>
    </xf>
    <xf numFmtId="0" fontId="137" fillId="25" borderId="0" xfId="0" applyFont="1" applyFill="1"/>
    <xf numFmtId="0" fontId="2" fillId="25" borderId="0" xfId="0" applyFont="1" applyFill="1"/>
    <xf numFmtId="0" fontId="193" fillId="25" borderId="0" xfId="8" applyFont="1" applyFill="1"/>
    <xf numFmtId="0" fontId="53" fillId="25" borderId="0" xfId="0" applyFont="1" applyFill="1"/>
    <xf numFmtId="0" fontId="3" fillId="4" borderId="0" xfId="2" applyFill="1"/>
    <xf numFmtId="0" fontId="124" fillId="4" borderId="0" xfId="1" applyFont="1" applyFill="1" applyAlignment="1">
      <alignment horizontal="center" vertical="center" wrapText="1"/>
    </xf>
    <xf numFmtId="0" fontId="102" fillId="0" borderId="0" xfId="0" applyFont="1"/>
    <xf numFmtId="0" fontId="23" fillId="2" borderId="0" xfId="2" applyFont="1" applyFill="1"/>
    <xf numFmtId="0" fontId="143" fillId="2" borderId="0" xfId="1" applyFont="1" applyFill="1" applyAlignment="1">
      <alignment vertical="center"/>
    </xf>
    <xf numFmtId="0" fontId="34" fillId="2" borderId="0" xfId="1" applyFont="1" applyFill="1" applyAlignment="1">
      <alignment vertical="center" wrapText="1"/>
    </xf>
    <xf numFmtId="0" fontId="12" fillId="6" borderId="0" xfId="3" applyFont="1" applyFill="1" applyAlignment="1">
      <alignment horizontal="center" vertical="center"/>
    </xf>
    <xf numFmtId="169" fontId="115" fillId="6" borderId="0" xfId="1" applyNumberFormat="1" applyFont="1" applyFill="1" applyAlignment="1">
      <alignment vertical="center"/>
    </xf>
    <xf numFmtId="165" fontId="58" fillId="17" borderId="17" xfId="2" applyNumberFormat="1" applyFont="1" applyFill="1" applyBorder="1" applyAlignment="1">
      <alignment vertical="center"/>
    </xf>
    <xf numFmtId="0" fontId="106" fillId="3" borderId="0" xfId="2" applyFont="1" applyFill="1"/>
    <xf numFmtId="3" fontId="159" fillId="17" borderId="22" xfId="1" applyNumberFormat="1" applyFont="1" applyFill="1" applyBorder="1" applyAlignment="1">
      <alignment horizontal="center" vertical="center"/>
    </xf>
    <xf numFmtId="0" fontId="0" fillId="3" borderId="4" xfId="0" applyFill="1" applyBorder="1"/>
    <xf numFmtId="0" fontId="206" fillId="2" borderId="7" xfId="3" applyFont="1" applyFill="1" applyBorder="1" applyAlignment="1">
      <alignment horizontal="left" vertical="center"/>
    </xf>
    <xf numFmtId="0" fontId="48" fillId="2" borderId="8" xfId="0" applyFont="1" applyFill="1" applyBorder="1" applyAlignment="1">
      <alignment wrapText="1"/>
    </xf>
    <xf numFmtId="0" fontId="207" fillId="2" borderId="8" xfId="8" applyFont="1" applyFill="1" applyBorder="1" applyAlignment="1">
      <alignment horizontal="center" vertical="center" wrapText="1"/>
    </xf>
    <xf numFmtId="0" fontId="207" fillId="2" borderId="15" xfId="8" applyFont="1" applyFill="1" applyBorder="1" applyAlignment="1">
      <alignment horizontal="center" vertical="center" wrapText="1"/>
    </xf>
    <xf numFmtId="0" fontId="206" fillId="2" borderId="22" xfId="3" applyFont="1" applyFill="1" applyBorder="1" applyAlignment="1">
      <alignment horizontal="left" vertical="center"/>
    </xf>
    <xf numFmtId="0" fontId="48" fillId="2" borderId="0" xfId="0" applyFont="1" applyFill="1" applyAlignment="1">
      <alignment wrapText="1"/>
    </xf>
    <xf numFmtId="0" fontId="207" fillId="2" borderId="0" xfId="8" applyFont="1" applyFill="1" applyBorder="1" applyAlignment="1">
      <alignment horizontal="center" vertical="center" wrapText="1"/>
    </xf>
    <xf numFmtId="0" fontId="207" fillId="2" borderId="4" xfId="8" applyFont="1" applyFill="1" applyBorder="1" applyAlignment="1">
      <alignment horizontal="center" vertical="center" wrapText="1"/>
    </xf>
    <xf numFmtId="0" fontId="87" fillId="2" borderId="0" xfId="2" applyFont="1" applyFill="1" applyAlignment="1">
      <alignment horizontal="center" vertical="center"/>
    </xf>
    <xf numFmtId="164" fontId="167" fillId="2" borderId="0" xfId="1" applyNumberFormat="1" applyFont="1" applyFill="1" applyAlignment="1">
      <alignment horizontal="center" vertical="center"/>
    </xf>
    <xf numFmtId="0" fontId="70" fillId="2" borderId="0" xfId="2" applyFont="1" applyFill="1" applyAlignment="1">
      <alignment vertical="center"/>
    </xf>
    <xf numFmtId="0" fontId="3" fillId="2" borderId="4" xfId="2" applyFill="1" applyBorder="1"/>
    <xf numFmtId="0" fontId="52" fillId="2" borderId="8" xfId="2" applyFont="1" applyFill="1" applyBorder="1" applyAlignment="1">
      <alignment vertical="center"/>
    </xf>
    <xf numFmtId="0" fontId="3" fillId="2" borderId="8" xfId="2" applyFill="1" applyBorder="1"/>
    <xf numFmtId="0" fontId="52" fillId="2" borderId="8" xfId="2" applyFont="1" applyFill="1" applyBorder="1" applyAlignment="1">
      <alignment vertical="center" wrapText="1"/>
    </xf>
    <xf numFmtId="0" fontId="3" fillId="2" borderId="15" xfId="2" applyFill="1" applyBorder="1"/>
    <xf numFmtId="0" fontId="9" fillId="2" borderId="0" xfId="2" applyFont="1" applyFill="1" applyAlignment="1">
      <alignment vertical="center"/>
    </xf>
    <xf numFmtId="0" fontId="9" fillId="2" borderId="0" xfId="2" applyFont="1" applyFill="1"/>
    <xf numFmtId="0" fontId="9" fillId="2" borderId="0" xfId="2" applyFont="1" applyFill="1" applyAlignment="1">
      <alignment vertical="center" wrapText="1"/>
    </xf>
    <xf numFmtId="0" fontId="17" fillId="2" borderId="0" xfId="0" applyFont="1" applyFill="1"/>
    <xf numFmtId="164" fontId="37" fillId="2" borderId="0" xfId="1" applyNumberFormat="1" applyFont="1" applyFill="1" applyAlignment="1">
      <alignment horizontal="center" vertical="center"/>
    </xf>
    <xf numFmtId="164" fontId="99" fillId="2" borderId="0" xfId="1" applyNumberFormat="1" applyFont="1" applyFill="1" applyAlignment="1">
      <alignment horizontal="left" vertical="center"/>
    </xf>
    <xf numFmtId="0" fontId="43" fillId="2" borderId="6" xfId="3" applyFont="1" applyFill="1" applyBorder="1" applyAlignment="1">
      <alignment vertical="center" wrapText="1"/>
    </xf>
    <xf numFmtId="0" fontId="3" fillId="2" borderId="6" xfId="2" applyFill="1" applyBorder="1"/>
    <xf numFmtId="0" fontId="3" fillId="2" borderId="24" xfId="2" applyFill="1" applyBorder="1"/>
    <xf numFmtId="0" fontId="48" fillId="2" borderId="20" xfId="0" applyFont="1" applyFill="1" applyBorder="1" applyAlignment="1">
      <alignment wrapText="1"/>
    </xf>
    <xf numFmtId="0" fontId="3" fillId="2" borderId="20" xfId="2" applyFill="1" applyBorder="1"/>
    <xf numFmtId="0" fontId="207" fillId="2" borderId="20" xfId="8" applyFont="1" applyFill="1" applyBorder="1" applyAlignment="1">
      <alignment horizontal="center" vertical="center" wrapText="1"/>
    </xf>
    <xf numFmtId="0" fontId="0" fillId="0" borderId="22" xfId="0" applyBorder="1"/>
    <xf numFmtId="0" fontId="115" fillId="2" borderId="0" xfId="2" applyFont="1" applyFill="1" applyAlignment="1">
      <alignment horizontal="center" vertical="center"/>
    </xf>
    <xf numFmtId="169" fontId="115" fillId="2" borderId="0" xfId="2" applyNumberFormat="1" applyFont="1" applyFill="1" applyAlignment="1">
      <alignment horizontal="center" vertical="center"/>
    </xf>
    <xf numFmtId="1" fontId="27" fillId="2" borderId="0" xfId="2" applyNumberFormat="1" applyFont="1" applyFill="1" applyAlignment="1">
      <alignment horizontal="center" vertical="center"/>
    </xf>
    <xf numFmtId="0" fontId="100" fillId="0" borderId="0" xfId="2" applyFont="1" applyAlignment="1">
      <alignment vertical="center"/>
    </xf>
    <xf numFmtId="0" fontId="70" fillId="0" borderId="0" xfId="2" applyFont="1" applyAlignment="1">
      <alignment vertical="center"/>
    </xf>
    <xf numFmtId="0" fontId="3" fillId="0" borderId="4" xfId="2" applyBorder="1"/>
    <xf numFmtId="0" fontId="83" fillId="3" borderId="0" xfId="2" applyFont="1" applyFill="1" applyAlignment="1">
      <alignment horizontal="center" vertical="center"/>
    </xf>
    <xf numFmtId="173" fontId="65" fillId="3" borderId="0" xfId="2" applyNumberFormat="1" applyFont="1" applyFill="1" applyAlignment="1">
      <alignment vertical="center"/>
    </xf>
    <xf numFmtId="0" fontId="52" fillId="2" borderId="0" xfId="2" applyFont="1" applyFill="1" applyAlignment="1">
      <alignment vertical="center" wrapText="1"/>
    </xf>
    <xf numFmtId="0" fontId="1" fillId="2" borderId="0" xfId="0" applyFont="1" applyFill="1"/>
    <xf numFmtId="0" fontId="55" fillId="2" borderId="7" xfId="3" applyFont="1" applyFill="1" applyBorder="1" applyAlignment="1">
      <alignment vertical="center"/>
    </xf>
    <xf numFmtId="0" fontId="43" fillId="2" borderId="8" xfId="3" applyFont="1" applyFill="1" applyBorder="1" applyAlignment="1">
      <alignment vertical="center" wrapText="1"/>
    </xf>
    <xf numFmtId="0" fontId="55" fillId="2" borderId="22" xfId="3" applyFont="1" applyFill="1" applyBorder="1" applyAlignment="1">
      <alignment horizontal="left" vertical="center"/>
    </xf>
    <xf numFmtId="0" fontId="10" fillId="2" borderId="23" xfId="0" applyFont="1" applyFill="1" applyBorder="1" applyAlignment="1">
      <alignment vertical="center"/>
    </xf>
    <xf numFmtId="0" fontId="10" fillId="2" borderId="6" xfId="0" applyFont="1" applyFill="1" applyBorder="1" applyAlignment="1">
      <alignment vertical="center" wrapText="1"/>
    </xf>
    <xf numFmtId="0" fontId="10" fillId="2" borderId="9" xfId="0" applyFont="1" applyFill="1" applyBorder="1" applyAlignment="1">
      <alignment vertical="center" wrapText="1"/>
    </xf>
    <xf numFmtId="0" fontId="10" fillId="2" borderId="10" xfId="0" applyFont="1" applyFill="1" applyBorder="1" applyAlignment="1">
      <alignment vertical="center" wrapText="1"/>
    </xf>
    <xf numFmtId="0" fontId="3" fillId="2" borderId="11" xfId="2" applyFill="1" applyBorder="1"/>
    <xf numFmtId="0" fontId="10" fillId="2" borderId="0" xfId="0" applyFont="1" applyFill="1" applyAlignment="1">
      <alignment vertical="center" wrapText="1"/>
    </xf>
    <xf numFmtId="169" fontId="115" fillId="2" borderId="0" xfId="1" applyNumberFormat="1" applyFont="1" applyFill="1" applyAlignment="1">
      <alignment vertical="center"/>
    </xf>
    <xf numFmtId="1" fontId="27" fillId="2" borderId="0" xfId="2" applyNumberFormat="1" applyFont="1" applyFill="1" applyAlignment="1">
      <alignment vertical="center"/>
    </xf>
    <xf numFmtId="167" fontId="56" fillId="2" borderId="0" xfId="2" applyNumberFormat="1" applyFont="1" applyFill="1" applyAlignment="1">
      <alignment vertical="center"/>
    </xf>
    <xf numFmtId="167" fontId="58" fillId="2" borderId="0" xfId="2" applyNumberFormat="1" applyFont="1" applyFill="1" applyAlignment="1">
      <alignment vertical="center"/>
    </xf>
    <xf numFmtId="169" fontId="51" fillId="17" borderId="0" xfId="2" applyNumberFormat="1" applyFont="1" applyFill="1" applyAlignment="1">
      <alignment vertical="center"/>
    </xf>
    <xf numFmtId="0" fontId="47" fillId="2" borderId="0" xfId="2" applyFont="1" applyFill="1" applyAlignment="1">
      <alignment vertical="center" wrapText="1"/>
    </xf>
    <xf numFmtId="0" fontId="217" fillId="2" borderId="22" xfId="2" applyFont="1" applyFill="1" applyBorder="1" applyAlignment="1">
      <alignment vertical="center"/>
    </xf>
    <xf numFmtId="0" fontId="177" fillId="2" borderId="0" xfId="2" applyFont="1" applyFill="1" applyAlignment="1">
      <alignment vertical="center"/>
    </xf>
    <xf numFmtId="0" fontId="22" fillId="2" borderId="0" xfId="2" applyFont="1" applyFill="1"/>
    <xf numFmtId="0" fontId="22" fillId="2" borderId="4" xfId="2" applyFont="1" applyFill="1" applyBorder="1"/>
    <xf numFmtId="0" fontId="7" fillId="2" borderId="0" xfId="2" applyFont="1" applyFill="1" applyAlignment="1">
      <alignment vertical="center" wrapText="1"/>
    </xf>
    <xf numFmtId="0" fontId="217" fillId="2" borderId="22" xfId="2" applyFont="1" applyFill="1" applyBorder="1" applyAlignment="1">
      <alignment horizontal="left" vertical="center" wrapText="1"/>
    </xf>
    <xf numFmtId="0" fontId="217" fillId="2" borderId="0" xfId="2" applyFont="1" applyFill="1" applyAlignment="1">
      <alignment horizontal="left" vertical="center" wrapText="1"/>
    </xf>
    <xf numFmtId="0" fontId="217" fillId="2" borderId="4" xfId="2" applyFont="1" applyFill="1" applyBorder="1" applyAlignment="1">
      <alignment horizontal="left" vertical="center" wrapText="1"/>
    </xf>
    <xf numFmtId="0" fontId="32" fillId="2" borderId="22" xfId="2" applyFont="1" applyFill="1" applyBorder="1"/>
    <xf numFmtId="0" fontId="32" fillId="2" borderId="0" xfId="2" applyFont="1" applyFill="1"/>
    <xf numFmtId="164" fontId="221" fillId="3" borderId="0" xfId="1" applyNumberFormat="1" applyFont="1" applyFill="1" applyAlignment="1">
      <alignment horizontal="center" vertical="center"/>
    </xf>
    <xf numFmtId="164" fontId="65" fillId="3" borderId="0" xfId="2" applyNumberFormat="1" applyFont="1" applyFill="1" applyAlignment="1">
      <alignment horizontal="center" vertical="center"/>
    </xf>
    <xf numFmtId="0" fontId="13" fillId="6" borderId="8" xfId="3" applyFont="1" applyFill="1" applyBorder="1" applyAlignment="1">
      <alignment horizontal="center" vertical="center"/>
    </xf>
    <xf numFmtId="0" fontId="223" fillId="2" borderId="8" xfId="2" applyFont="1" applyFill="1" applyBorder="1"/>
    <xf numFmtId="167" fontId="224" fillId="2" borderId="8" xfId="2" applyNumberFormat="1" applyFont="1" applyFill="1" applyBorder="1" applyAlignment="1">
      <alignment horizontal="center" vertical="center"/>
    </xf>
    <xf numFmtId="173" fontId="225" fillId="2" borderId="8" xfId="2" applyNumberFormat="1" applyFont="1" applyFill="1" applyBorder="1" applyAlignment="1">
      <alignment horizontal="center" vertical="center"/>
    </xf>
    <xf numFmtId="173" fontId="65" fillId="3" borderId="0" xfId="2" applyNumberFormat="1" applyFont="1" applyFill="1" applyAlignment="1">
      <alignment horizontal="center" vertical="center"/>
    </xf>
    <xf numFmtId="0" fontId="29" fillId="2" borderId="0" xfId="3" applyFont="1" applyFill="1" applyAlignment="1">
      <alignment horizontal="left" vertical="center"/>
    </xf>
    <xf numFmtId="0" fontId="43" fillId="2" borderId="6" xfId="3" applyFont="1" applyFill="1" applyBorder="1" applyAlignment="1">
      <alignment vertical="center"/>
    </xf>
    <xf numFmtId="0" fontId="104" fillId="2" borderId="0" xfId="2" applyFont="1" applyFill="1" applyAlignment="1">
      <alignment vertical="center"/>
    </xf>
    <xf numFmtId="0" fontId="150" fillId="2" borderId="0" xfId="2" applyFont="1" applyFill="1" applyAlignment="1">
      <alignment vertical="center"/>
    </xf>
    <xf numFmtId="0" fontId="226" fillId="2" borderId="0" xfId="2" applyFont="1" applyFill="1" applyAlignment="1">
      <alignment vertical="center"/>
    </xf>
    <xf numFmtId="0" fontId="22" fillId="2" borderId="0" xfId="2" applyFont="1" applyFill="1" applyAlignment="1">
      <alignment vertical="center"/>
    </xf>
    <xf numFmtId="0" fontId="227" fillId="2" borderId="0" xfId="8" applyFont="1" applyFill="1" applyBorder="1" applyAlignment="1">
      <alignment vertical="center"/>
    </xf>
    <xf numFmtId="0" fontId="29" fillId="2" borderId="0" xfId="3" applyFont="1" applyFill="1" applyAlignment="1">
      <alignment vertical="center"/>
    </xf>
    <xf numFmtId="0" fontId="1" fillId="2" borderId="10" xfId="0" applyFont="1" applyFill="1" applyBorder="1" applyAlignment="1">
      <alignment vertical="center"/>
    </xf>
    <xf numFmtId="0" fontId="22" fillId="2" borderId="10" xfId="2" applyFont="1" applyFill="1" applyBorder="1"/>
    <xf numFmtId="0" fontId="90" fillId="2" borderId="0" xfId="1" applyFont="1" applyFill="1" applyAlignment="1">
      <alignment horizontal="center" vertical="center"/>
    </xf>
    <xf numFmtId="0" fontId="231" fillId="24" borderId="0" xfId="1" applyFont="1" applyFill="1" applyAlignment="1">
      <alignment horizontal="center" vertical="center"/>
    </xf>
    <xf numFmtId="0" fontId="32" fillId="2" borderId="75" xfId="2" applyFont="1" applyFill="1" applyBorder="1"/>
    <xf numFmtId="0" fontId="3" fillId="2" borderId="75" xfId="2" applyFill="1" applyBorder="1"/>
    <xf numFmtId="0" fontId="20" fillId="2" borderId="0" xfId="2" applyFont="1" applyFill="1"/>
    <xf numFmtId="0" fontId="51" fillId="2" borderId="0" xfId="1" applyFont="1" applyFill="1" applyAlignment="1">
      <alignment horizontal="right" vertical="center"/>
    </xf>
    <xf numFmtId="0" fontId="145" fillId="2" borderId="0" xfId="1" applyFont="1" applyFill="1" applyAlignment="1">
      <alignment horizontal="left" vertical="center"/>
    </xf>
    <xf numFmtId="0" fontId="45" fillId="2" borderId="0" xfId="1" applyFont="1" applyFill="1" applyAlignment="1">
      <alignment horizontal="right" vertical="center"/>
    </xf>
    <xf numFmtId="2" fontId="235" fillId="5" borderId="0" xfId="2" applyNumberFormat="1" applyFont="1" applyFill="1" applyAlignment="1">
      <alignment horizontal="center" vertical="center"/>
    </xf>
    <xf numFmtId="0" fontId="34" fillId="2" borderId="0" xfId="1" applyFont="1" applyFill="1" applyAlignment="1">
      <alignment horizontal="right" vertical="center"/>
    </xf>
    <xf numFmtId="0" fontId="239" fillId="2" borderId="0" xfId="2" applyFont="1" applyFill="1"/>
    <xf numFmtId="2" fontId="145" fillId="7" borderId="0" xfId="3" applyNumberFormat="1" applyFont="1" applyFill="1" applyAlignment="1" applyProtection="1">
      <alignment horizontal="right" vertical="center"/>
      <protection locked="0"/>
    </xf>
    <xf numFmtId="2" fontId="145" fillId="7" borderId="0" xfId="3" applyNumberFormat="1" applyFont="1" applyFill="1" applyAlignment="1" applyProtection="1">
      <alignment horizontal="left" vertical="center"/>
      <protection locked="0"/>
    </xf>
    <xf numFmtId="0" fontId="242" fillId="2" borderId="0" xfId="2" applyFont="1" applyFill="1" applyAlignment="1">
      <alignment horizontal="right"/>
    </xf>
    <xf numFmtId="0" fontId="66" fillId="2" borderId="0" xfId="2" applyFont="1" applyFill="1" applyAlignment="1">
      <alignment horizontal="right"/>
    </xf>
    <xf numFmtId="0" fontId="242" fillId="2" borderId="0" xfId="2" applyFont="1" applyFill="1" applyAlignment="1">
      <alignment horizontal="left"/>
    </xf>
    <xf numFmtId="0" fontId="16" fillId="2" borderId="0" xfId="1" applyFont="1" applyFill="1" applyAlignment="1">
      <alignment vertical="center"/>
    </xf>
    <xf numFmtId="0" fontId="247" fillId="2" borderId="76" xfId="8" applyFont="1" applyFill="1" applyBorder="1" applyAlignment="1">
      <alignment vertical="center"/>
    </xf>
    <xf numFmtId="0" fontId="73" fillId="2" borderId="0" xfId="2" applyFont="1" applyFill="1"/>
    <xf numFmtId="0" fontId="171" fillId="2" borderId="75" xfId="1" applyFont="1" applyFill="1" applyBorder="1" applyAlignment="1">
      <alignment horizontal="right" vertical="center"/>
    </xf>
    <xf numFmtId="0" fontId="248" fillId="2" borderId="0" xfId="2" applyFont="1" applyFill="1" applyAlignment="1">
      <alignment horizontal="left" vertical="center"/>
    </xf>
    <xf numFmtId="0" fontId="20" fillId="0" borderId="0" xfId="2" applyFont="1"/>
    <xf numFmtId="0" fontId="235" fillId="2" borderId="0" xfId="2" applyFont="1" applyFill="1" applyAlignment="1">
      <alignment vertical="top"/>
    </xf>
    <xf numFmtId="0" fontId="233" fillId="2" borderId="75" xfId="1" applyFont="1" applyFill="1" applyBorder="1" applyAlignment="1">
      <alignment horizontal="right" vertical="center"/>
    </xf>
    <xf numFmtId="0" fontId="20" fillId="2" borderId="0" xfId="2" applyFont="1" applyFill="1" applyAlignment="1">
      <alignment vertical="center"/>
    </xf>
    <xf numFmtId="0" fontId="26" fillId="2" borderId="0" xfId="2" applyFont="1" applyFill="1" applyAlignment="1">
      <alignment horizontal="right" vertical="center"/>
    </xf>
    <xf numFmtId="0" fontId="124" fillId="24" borderId="0" xfId="1" applyFont="1" applyFill="1" applyAlignment="1">
      <alignment horizontal="center" vertical="center"/>
    </xf>
    <xf numFmtId="0" fontId="249" fillId="2" borderId="75" xfId="3" applyFont="1" applyFill="1" applyBorder="1" applyAlignment="1">
      <alignment horizontal="right" vertical="center"/>
    </xf>
    <xf numFmtId="0" fontId="27" fillId="2" borderId="0" xfId="2" applyFont="1" applyFill="1" applyAlignment="1">
      <alignment horizontal="left" vertical="center"/>
    </xf>
    <xf numFmtId="0" fontId="82" fillId="2" borderId="0" xfId="3" applyFont="1" applyFill="1" applyAlignment="1">
      <alignment vertical="center"/>
    </xf>
    <xf numFmtId="0" fontId="20" fillId="2" borderId="75" xfId="2" applyFont="1" applyFill="1" applyBorder="1"/>
    <xf numFmtId="0" fontId="20" fillId="2" borderId="75" xfId="1" applyFont="1" applyFill="1" applyBorder="1" applyAlignment="1">
      <alignment horizontal="left" vertical="center"/>
    </xf>
    <xf numFmtId="0" fontId="27" fillId="2" borderId="0" xfId="3" applyFont="1" applyFill="1" applyAlignment="1">
      <alignment horizontal="center" vertical="center"/>
    </xf>
    <xf numFmtId="0" fontId="235" fillId="2" borderId="0" xfId="3" applyFont="1" applyFill="1" applyAlignment="1">
      <alignment horizontal="center" vertical="center"/>
    </xf>
    <xf numFmtId="0" fontId="235" fillId="7" borderId="0" xfId="3" applyFont="1" applyFill="1" applyAlignment="1" applyProtection="1">
      <alignment horizontal="center" vertical="center"/>
      <protection locked="0"/>
    </xf>
    <xf numFmtId="0" fontId="7" fillId="7" borderId="0" xfId="3" applyFont="1" applyFill="1" applyAlignment="1" applyProtection="1">
      <alignment horizontal="center" vertical="center"/>
      <protection locked="0"/>
    </xf>
    <xf numFmtId="0" fontId="18" fillId="2" borderId="78" xfId="1" applyFont="1" applyFill="1" applyBorder="1" applyAlignment="1">
      <alignment horizontal="center" vertical="center"/>
    </xf>
    <xf numFmtId="0" fontId="8" fillId="2" borderId="79" xfId="3" applyFont="1" applyFill="1" applyBorder="1" applyAlignment="1">
      <alignment horizontal="center" vertical="center"/>
    </xf>
    <xf numFmtId="0" fontId="7" fillId="2" borderId="79" xfId="3" applyFont="1" applyFill="1" applyBorder="1" applyAlignment="1">
      <alignment horizontal="center" vertical="center"/>
    </xf>
    <xf numFmtId="0" fontId="7" fillId="7" borderId="79" xfId="3" applyFont="1" applyFill="1" applyBorder="1" applyAlignment="1" applyProtection="1">
      <alignment horizontal="center" vertical="center"/>
      <protection locked="0"/>
    </xf>
    <xf numFmtId="0" fontId="7" fillId="7" borderId="77" xfId="3" applyFont="1" applyFill="1" applyBorder="1" applyAlignment="1" applyProtection="1">
      <alignment horizontal="center" vertical="center"/>
      <protection locked="0"/>
    </xf>
    <xf numFmtId="0" fontId="115" fillId="2" borderId="5" xfId="2" applyFont="1" applyFill="1" applyBorder="1" applyAlignment="1">
      <alignment horizontal="center" vertical="center"/>
    </xf>
    <xf numFmtId="174" fontId="27" fillId="2" borderId="0" xfId="2" applyNumberFormat="1" applyFont="1" applyFill="1" applyAlignment="1">
      <alignment horizontal="center" vertical="center"/>
    </xf>
    <xf numFmtId="170" fontId="243" fillId="2" borderId="0" xfId="2" applyNumberFormat="1" applyFont="1" applyFill="1" applyAlignment="1">
      <alignment horizontal="center" vertical="center"/>
    </xf>
    <xf numFmtId="164" fontId="9" fillId="2" borderId="4" xfId="2" applyNumberFormat="1" applyFont="1" applyFill="1" applyBorder="1" applyAlignment="1">
      <alignment horizontal="center" vertical="center"/>
    </xf>
    <xf numFmtId="0" fontId="187" fillId="2" borderId="0" xfId="2" applyFont="1" applyFill="1" applyAlignment="1">
      <alignment vertical="center"/>
    </xf>
    <xf numFmtId="0" fontId="215" fillId="2" borderId="5" xfId="2" applyFont="1" applyFill="1" applyBorder="1" applyAlignment="1">
      <alignment horizontal="center" vertical="center" wrapText="1"/>
    </xf>
    <xf numFmtId="1" fontId="26" fillId="8" borderId="0" xfId="2" applyNumberFormat="1" applyFont="1" applyFill="1" applyAlignment="1">
      <alignment horizontal="center" vertical="center"/>
    </xf>
    <xf numFmtId="0" fontId="3" fillId="2" borderId="5" xfId="2" applyFill="1" applyBorder="1"/>
    <xf numFmtId="165" fontId="44" fillId="2" borderId="0" xfId="1" applyNumberFormat="1" applyFont="1" applyFill="1" applyAlignment="1" applyProtection="1">
      <alignment vertical="center"/>
      <protection locked="0"/>
    </xf>
    <xf numFmtId="0" fontId="196" fillId="8" borderId="5" xfId="3" applyFont="1" applyFill="1" applyBorder="1" applyAlignment="1">
      <alignment horizontal="center" vertical="center"/>
    </xf>
    <xf numFmtId="0" fontId="38" fillId="8" borderId="0" xfId="2" applyFont="1" applyFill="1" applyAlignment="1">
      <alignment vertical="center"/>
    </xf>
    <xf numFmtId="0" fontId="32" fillId="2" borderId="0" xfId="1" applyFont="1" applyFill="1" applyAlignment="1">
      <alignment vertical="center"/>
    </xf>
    <xf numFmtId="0" fontId="3" fillId="8" borderId="5" xfId="2" applyFill="1" applyBorder="1"/>
    <xf numFmtId="0" fontId="3" fillId="8" borderId="5" xfId="2" applyFill="1" applyBorder="1" applyAlignment="1">
      <alignment vertical="center"/>
    </xf>
    <xf numFmtId="0" fontId="3" fillId="8" borderId="0" xfId="2" applyFill="1" applyAlignment="1">
      <alignment vertical="center"/>
    </xf>
    <xf numFmtId="0" fontId="3" fillId="8" borderId="0" xfId="2" applyFill="1"/>
    <xf numFmtId="0" fontId="3" fillId="8" borderId="4" xfId="2" applyFill="1" applyBorder="1"/>
    <xf numFmtId="0" fontId="189" fillId="2" borderId="5" xfId="3" applyFont="1" applyFill="1" applyBorder="1" applyAlignment="1">
      <alignment vertical="center"/>
    </xf>
    <xf numFmtId="0" fontId="104" fillId="2" borderId="0" xfId="2" applyFont="1" applyFill="1" applyAlignment="1">
      <alignment vertical="center" wrapText="1"/>
    </xf>
    <xf numFmtId="0" fontId="104" fillId="2" borderId="4" xfId="2" applyFont="1" applyFill="1" applyBorder="1" applyAlignment="1">
      <alignment vertical="center" wrapText="1"/>
    </xf>
    <xf numFmtId="0" fontId="30" fillId="2" borderId="5" xfId="2" applyFont="1" applyFill="1" applyBorder="1" applyAlignment="1">
      <alignment vertical="center"/>
    </xf>
    <xf numFmtId="0" fontId="3" fillId="2" borderId="0" xfId="2" applyFill="1" applyAlignment="1">
      <alignment vertical="center"/>
    </xf>
    <xf numFmtId="0" fontId="252" fillId="2" borderId="0" xfId="8" applyFont="1" applyFill="1" applyBorder="1" applyAlignment="1">
      <alignment vertical="center"/>
    </xf>
    <xf numFmtId="0" fontId="175" fillId="2" borderId="5" xfId="2" applyFont="1" applyFill="1" applyBorder="1" applyAlignment="1">
      <alignment vertical="center"/>
    </xf>
    <xf numFmtId="0" fontId="175" fillId="2" borderId="0" xfId="2" applyFont="1" applyFill="1" applyAlignment="1">
      <alignment vertical="center" wrapText="1"/>
    </xf>
    <xf numFmtId="0" fontId="175" fillId="2" borderId="4" xfId="2" applyFont="1" applyFill="1" applyBorder="1" applyAlignment="1">
      <alignment vertical="center" wrapText="1"/>
    </xf>
    <xf numFmtId="0" fontId="260" fillId="2" borderId="0" xfId="2" applyFont="1" applyFill="1" applyAlignment="1">
      <alignment vertical="center"/>
    </xf>
    <xf numFmtId="0" fontId="260" fillId="2" borderId="4" xfId="2" applyFont="1" applyFill="1" applyBorder="1" applyAlignment="1">
      <alignment vertical="center"/>
    </xf>
    <xf numFmtId="0" fontId="259" fillId="2" borderId="33" xfId="3" applyFont="1" applyFill="1" applyBorder="1" applyAlignment="1">
      <alignment horizontal="center" vertical="center"/>
    </xf>
    <xf numFmtId="165" fontId="58" fillId="17" borderId="50" xfId="2" applyNumberFormat="1" applyFont="1" applyFill="1" applyBorder="1" applyAlignment="1">
      <alignment vertical="center"/>
    </xf>
    <xf numFmtId="0" fontId="32" fillId="2" borderId="5" xfId="1" applyFont="1" applyFill="1" applyBorder="1" applyAlignment="1">
      <alignment vertical="top"/>
    </xf>
    <xf numFmtId="0" fontId="32" fillId="2" borderId="0" xfId="1" applyFont="1" applyFill="1" applyAlignment="1">
      <alignment vertical="top"/>
    </xf>
    <xf numFmtId="0" fontId="158" fillId="27" borderId="0" xfId="2" applyFont="1" applyFill="1" applyAlignment="1">
      <alignment vertical="center"/>
    </xf>
    <xf numFmtId="164" fontId="158" fillId="27" borderId="0" xfId="2" applyNumberFormat="1" applyFont="1" applyFill="1" applyAlignment="1">
      <alignment horizontal="center" vertical="center"/>
    </xf>
    <xf numFmtId="0" fontId="36" fillId="2" borderId="0" xfId="2" applyFont="1" applyFill="1" applyAlignment="1">
      <alignment vertical="center"/>
    </xf>
    <xf numFmtId="0" fontId="47" fillId="2" borderId="0" xfId="2" applyFont="1" applyFill="1" applyAlignment="1">
      <alignment vertical="center"/>
    </xf>
    <xf numFmtId="0" fontId="261" fillId="2" borderId="0" xfId="3" applyFont="1" applyFill="1" applyAlignment="1">
      <alignment horizontal="center" vertical="center"/>
    </xf>
    <xf numFmtId="0" fontId="84" fillId="2" borderId="0" xfId="3" applyFont="1" applyFill="1" applyAlignment="1">
      <alignment horizontal="center" vertical="center"/>
    </xf>
    <xf numFmtId="0" fontId="185" fillId="2" borderId="0" xfId="2" applyFont="1" applyFill="1" applyAlignment="1">
      <alignment vertical="center"/>
    </xf>
    <xf numFmtId="0" fontId="26" fillId="0" borderId="0" xfId="0" applyFont="1" applyAlignment="1">
      <alignment horizontal="center" vertical="center"/>
    </xf>
    <xf numFmtId="0" fontId="26" fillId="0" borderId="0" xfId="2" applyFont="1" applyAlignment="1">
      <alignment horizontal="center" vertical="center"/>
    </xf>
    <xf numFmtId="0" fontId="26" fillId="0" borderId="4" xfId="0" applyFont="1" applyBorder="1" applyAlignment="1">
      <alignment horizontal="center" vertical="center"/>
    </xf>
    <xf numFmtId="169" fontId="172" fillId="8" borderId="0" xfId="1" applyNumberFormat="1" applyFont="1" applyFill="1" applyAlignment="1">
      <alignment horizontal="center" vertical="center"/>
    </xf>
    <xf numFmtId="164" fontId="253" fillId="3" borderId="19" xfId="2" applyNumberFormat="1" applyFont="1" applyFill="1" applyBorder="1" applyAlignment="1">
      <alignment horizontal="center" vertical="center"/>
    </xf>
    <xf numFmtId="164" fontId="111" fillId="6" borderId="0" xfId="2" applyNumberFormat="1" applyFont="1" applyFill="1" applyAlignment="1">
      <alignment horizontal="center" vertical="center"/>
    </xf>
    <xf numFmtId="164" fontId="99" fillId="2" borderId="61" xfId="1" applyNumberFormat="1" applyFont="1" applyFill="1" applyBorder="1" applyAlignment="1">
      <alignment horizontal="center" vertical="center"/>
    </xf>
    <xf numFmtId="165" fontId="32" fillId="2" borderId="51" xfId="2" applyNumberFormat="1" applyFont="1" applyFill="1" applyBorder="1" applyAlignment="1">
      <alignment horizontal="center" vertical="center"/>
    </xf>
    <xf numFmtId="165" fontId="99" fillId="2" borderId="51" xfId="2" applyNumberFormat="1" applyFont="1" applyFill="1" applyBorder="1" applyAlignment="1">
      <alignment horizontal="center" vertical="center"/>
    </xf>
    <xf numFmtId="2" fontId="68" fillId="3" borderId="61" xfId="2" applyNumberFormat="1" applyFont="1" applyFill="1" applyBorder="1" applyAlignment="1">
      <alignment horizontal="center" vertical="center"/>
    </xf>
    <xf numFmtId="2" fontId="68" fillId="3" borderId="19" xfId="2" applyNumberFormat="1" applyFont="1" applyFill="1" applyBorder="1" applyAlignment="1">
      <alignment horizontal="center" vertical="center"/>
    </xf>
    <xf numFmtId="172" fontId="32" fillId="3" borderId="50" xfId="2" applyNumberFormat="1" applyFont="1" applyFill="1" applyBorder="1" applyAlignment="1">
      <alignment horizontal="center" vertical="center"/>
    </xf>
    <xf numFmtId="2" fontId="65" fillId="17" borderId="0" xfId="2" applyNumberFormat="1" applyFont="1" applyFill="1" applyAlignment="1">
      <alignment horizontal="center" vertical="center"/>
    </xf>
    <xf numFmtId="2" fontId="65" fillId="17" borderId="4" xfId="2" applyNumberFormat="1" applyFont="1" applyFill="1" applyBorder="1" applyAlignment="1">
      <alignment horizontal="center" vertical="center"/>
    </xf>
    <xf numFmtId="164" fontId="253" fillId="3" borderId="85" xfId="2" applyNumberFormat="1" applyFont="1" applyFill="1" applyBorder="1" applyAlignment="1">
      <alignment horizontal="center" vertical="center"/>
    </xf>
    <xf numFmtId="2" fontId="68" fillId="3" borderId="85" xfId="2" applyNumberFormat="1" applyFont="1" applyFill="1" applyBorder="1" applyAlignment="1">
      <alignment horizontal="center" vertical="center"/>
    </xf>
    <xf numFmtId="172" fontId="32" fillId="3" borderId="86" xfId="2" applyNumberFormat="1" applyFont="1" applyFill="1" applyBorder="1" applyAlignment="1">
      <alignment horizontal="center" vertical="center"/>
    </xf>
    <xf numFmtId="0" fontId="44" fillId="8" borderId="5" xfId="2" applyFont="1" applyFill="1" applyBorder="1" applyAlignment="1">
      <alignment horizontal="center" vertical="center"/>
    </xf>
    <xf numFmtId="1" fontId="30" fillId="8" borderId="0" xfId="2" applyNumberFormat="1" applyFont="1" applyFill="1" applyAlignment="1">
      <alignment horizontal="center" vertical="center"/>
    </xf>
    <xf numFmtId="164" fontId="30" fillId="8" borderId="0" xfId="2" applyNumberFormat="1" applyFont="1" applyFill="1" applyAlignment="1">
      <alignment horizontal="center" vertical="center"/>
    </xf>
    <xf numFmtId="164" fontId="44" fillId="8" borderId="0" xfId="2" applyNumberFormat="1" applyFont="1" applyFill="1" applyAlignment="1">
      <alignment horizontal="center" vertical="center"/>
    </xf>
    <xf numFmtId="164" fontId="99" fillId="8" borderId="0" xfId="1" applyNumberFormat="1" applyFont="1" applyFill="1" applyAlignment="1">
      <alignment horizontal="center" vertical="center"/>
    </xf>
    <xf numFmtId="165" fontId="196" fillId="8" borderId="0" xfId="1" applyNumberFormat="1" applyFont="1" applyFill="1" applyAlignment="1" applyProtection="1">
      <alignment horizontal="center" vertical="center"/>
      <protection locked="0"/>
    </xf>
    <xf numFmtId="165" fontId="32" fillId="8" borderId="0" xfId="2" applyNumberFormat="1" applyFont="1" applyFill="1" applyAlignment="1">
      <alignment horizontal="center" vertical="center"/>
    </xf>
    <xf numFmtId="165" fontId="99" fillId="8" borderId="0" xfId="2" applyNumberFormat="1" applyFont="1" applyFill="1" applyAlignment="1">
      <alignment horizontal="center" vertical="center"/>
    </xf>
    <xf numFmtId="2" fontId="68" fillId="8" borderId="0" xfId="2" applyNumberFormat="1" applyFont="1" applyFill="1" applyAlignment="1">
      <alignment horizontal="center" vertical="center"/>
    </xf>
    <xf numFmtId="172" fontId="32" fillId="8" borderId="0" xfId="2" applyNumberFormat="1" applyFont="1" applyFill="1" applyAlignment="1">
      <alignment horizontal="center" vertical="center"/>
    </xf>
    <xf numFmtId="2" fontId="65" fillId="8" borderId="0" xfId="2" applyNumberFormat="1" applyFont="1" applyFill="1" applyAlignment="1">
      <alignment horizontal="center" vertical="center"/>
    </xf>
    <xf numFmtId="2" fontId="65" fillId="8" borderId="4" xfId="2" applyNumberFormat="1" applyFont="1" applyFill="1" applyBorder="1" applyAlignment="1">
      <alignment horizontal="center" vertical="center"/>
    </xf>
    <xf numFmtId="0" fontId="3" fillId="2" borderId="33" xfId="2" applyFill="1" applyBorder="1" applyAlignment="1">
      <alignment vertical="center"/>
    </xf>
    <xf numFmtId="0" fontId="3" fillId="2" borderId="38" xfId="2" applyFill="1" applyBorder="1" applyAlignment="1">
      <alignment vertical="center"/>
    </xf>
    <xf numFmtId="0" fontId="262" fillId="2" borderId="38" xfId="2" applyFont="1" applyFill="1" applyBorder="1" applyAlignment="1">
      <alignment horizontal="left" vertical="center"/>
    </xf>
    <xf numFmtId="0" fontId="3" fillId="2" borderId="39" xfId="2" applyFill="1" applyBorder="1" applyAlignment="1">
      <alignment vertical="center"/>
    </xf>
    <xf numFmtId="0" fontId="19" fillId="2" borderId="0" xfId="2" applyFont="1" applyFill="1" applyAlignment="1">
      <alignment vertical="center"/>
    </xf>
    <xf numFmtId="0" fontId="3" fillId="2" borderId="0" xfId="2" applyFill="1" applyAlignment="1">
      <alignment vertical="center" wrapText="1"/>
    </xf>
    <xf numFmtId="0" fontId="3" fillId="2" borderId="4" xfId="2" applyFill="1" applyBorder="1" applyAlignment="1">
      <alignment vertical="center" wrapText="1"/>
    </xf>
    <xf numFmtId="0" fontId="84" fillId="2" borderId="5" xfId="3" applyFont="1" applyFill="1" applyBorder="1" applyAlignment="1">
      <alignment horizontal="center" vertical="center"/>
    </xf>
    <xf numFmtId="0" fontId="263" fillId="2" borderId="0" xfId="2" applyFont="1" applyFill="1" applyAlignment="1">
      <alignment vertical="center"/>
    </xf>
    <xf numFmtId="0" fontId="12" fillId="2" borderId="9" xfId="3" applyFont="1" applyFill="1" applyBorder="1" applyAlignment="1">
      <alignment vertical="center"/>
    </xf>
    <xf numFmtId="0" fontId="3" fillId="2" borderId="10" xfId="2" applyFill="1" applyBorder="1" applyAlignment="1">
      <alignment vertical="center"/>
    </xf>
    <xf numFmtId="0" fontId="3" fillId="2" borderId="11" xfId="2" applyFill="1" applyBorder="1" applyAlignment="1">
      <alignment vertical="center"/>
    </xf>
    <xf numFmtId="0" fontId="3" fillId="5" borderId="0" xfId="2" applyFill="1" applyAlignment="1">
      <alignment horizontal="center" vertical="center" textRotation="90"/>
    </xf>
    <xf numFmtId="0" fontId="30" fillId="2" borderId="17" xfId="2" applyFont="1" applyFill="1" applyBorder="1" applyAlignment="1">
      <alignment vertical="top" wrapText="1"/>
    </xf>
    <xf numFmtId="0" fontId="30" fillId="2" borderId="0" xfId="2" applyFont="1" applyFill="1" applyAlignment="1">
      <alignment vertical="top" wrapText="1"/>
    </xf>
    <xf numFmtId="0" fontId="30" fillId="2" borderId="4" xfId="2" applyFont="1" applyFill="1" applyBorder="1" applyAlignment="1">
      <alignment vertical="top" wrapText="1"/>
    </xf>
    <xf numFmtId="173" fontId="160" fillId="2" borderId="87" xfId="2" applyNumberFormat="1" applyFont="1" applyFill="1" applyBorder="1" applyAlignment="1">
      <alignment horizontal="center" vertical="center"/>
    </xf>
    <xf numFmtId="167" fontId="152" fillId="2" borderId="88" xfId="2" applyNumberFormat="1" applyFont="1" applyFill="1" applyBorder="1" applyAlignment="1">
      <alignment horizontal="center" vertical="center"/>
    </xf>
    <xf numFmtId="0" fontId="42" fillId="6" borderId="0" xfId="2" applyFont="1" applyFill="1" applyAlignment="1">
      <alignment horizontal="left" vertical="center"/>
    </xf>
    <xf numFmtId="0" fontId="52" fillId="6" borderId="0" xfId="2" applyFont="1" applyFill="1" applyAlignment="1">
      <alignment vertical="top"/>
    </xf>
    <xf numFmtId="0" fontId="160" fillId="2" borderId="0" xfId="2" applyFont="1" applyFill="1" applyAlignment="1">
      <alignment vertical="center"/>
    </xf>
    <xf numFmtId="0" fontId="175" fillId="0" borderId="4" xfId="2" applyFont="1" applyBorder="1" applyAlignment="1">
      <alignment horizontal="center" vertical="center"/>
    </xf>
    <xf numFmtId="0" fontId="265" fillId="2" borderId="5" xfId="2" applyFont="1" applyFill="1" applyBorder="1" applyAlignment="1">
      <alignment vertical="center"/>
    </xf>
    <xf numFmtId="0" fontId="266" fillId="2" borderId="0" xfId="2" applyFont="1" applyFill="1" applyAlignment="1">
      <alignment vertical="center"/>
    </xf>
    <xf numFmtId="0" fontId="267" fillId="2" borderId="0" xfId="2" applyFont="1" applyFill="1" applyAlignment="1">
      <alignment vertical="center"/>
    </xf>
    <xf numFmtId="0" fontId="180" fillId="2" borderId="5" xfId="2" applyFont="1" applyFill="1" applyBorder="1" applyAlignment="1">
      <alignment vertical="center"/>
    </xf>
    <xf numFmtId="0" fontId="251" fillId="2" borderId="0" xfId="2" applyFont="1" applyFill="1" applyAlignment="1">
      <alignment vertical="center"/>
    </xf>
    <xf numFmtId="0" fontId="217" fillId="2" borderId="0" xfId="2" applyFont="1" applyFill="1" applyAlignment="1">
      <alignment vertical="center"/>
    </xf>
    <xf numFmtId="169" fontId="98" fillId="8" borderId="0" xfId="1" applyNumberFormat="1" applyFont="1" applyFill="1" applyAlignment="1">
      <alignment horizontal="center" vertical="center"/>
    </xf>
    <xf numFmtId="167" fontId="58" fillId="3" borderId="61" xfId="2" applyNumberFormat="1" applyFont="1" applyFill="1" applyBorder="1" applyAlignment="1">
      <alignment horizontal="center" vertical="center"/>
    </xf>
    <xf numFmtId="173" fontId="160" fillId="3" borderId="56" xfId="2" applyNumberFormat="1" applyFont="1" applyFill="1" applyBorder="1" applyAlignment="1">
      <alignment horizontal="center" vertical="center"/>
    </xf>
    <xf numFmtId="0" fontId="251" fillId="2" borderId="23" xfId="2" applyFont="1" applyFill="1" applyBorder="1" applyAlignment="1">
      <alignment vertical="center"/>
    </xf>
    <xf numFmtId="0" fontId="251" fillId="2" borderId="6" xfId="2" applyFont="1" applyFill="1" applyBorder="1" applyAlignment="1">
      <alignment vertical="center"/>
    </xf>
    <xf numFmtId="0" fontId="217" fillId="2" borderId="6" xfId="2" applyFont="1" applyFill="1" applyBorder="1" applyAlignment="1">
      <alignment vertical="center"/>
    </xf>
    <xf numFmtId="0" fontId="44" fillId="2" borderId="6" xfId="2" applyFont="1" applyFill="1" applyBorder="1" applyAlignment="1">
      <alignment horizontal="center" vertical="center"/>
    </xf>
    <xf numFmtId="169" fontId="26" fillId="2" borderId="6" xfId="1" applyNumberFormat="1" applyFont="1" applyFill="1" applyBorder="1" applyAlignment="1">
      <alignment horizontal="center" vertical="center"/>
    </xf>
    <xf numFmtId="1" fontId="30" fillId="2" borderId="6" xfId="2" applyNumberFormat="1" applyFont="1" applyFill="1" applyBorder="1" applyAlignment="1">
      <alignment horizontal="center" vertical="center"/>
    </xf>
    <xf numFmtId="167" fontId="58" fillId="2" borderId="6" xfId="2" applyNumberFormat="1" applyFont="1" applyFill="1" applyBorder="1" applyAlignment="1">
      <alignment horizontal="center" vertical="center"/>
    </xf>
    <xf numFmtId="173" fontId="160" fillId="2" borderId="24" xfId="2" applyNumberFormat="1" applyFont="1" applyFill="1" applyBorder="1" applyAlignment="1">
      <alignment horizontal="center" vertical="center"/>
    </xf>
    <xf numFmtId="0" fontId="177" fillId="2" borderId="5" xfId="2" applyFont="1" applyFill="1" applyBorder="1" applyAlignment="1">
      <alignment vertical="center"/>
    </xf>
    <xf numFmtId="0" fontId="18" fillId="0" borderId="0" xfId="2" applyFont="1"/>
    <xf numFmtId="0" fontId="44" fillId="2" borderId="0" xfId="2" applyFont="1" applyFill="1" applyAlignment="1">
      <alignment horizontal="center" vertical="center"/>
    </xf>
    <xf numFmtId="169" fontId="26" fillId="2" borderId="0" xfId="1" applyNumberFormat="1" applyFont="1" applyFill="1" applyAlignment="1">
      <alignment horizontal="center" vertical="center"/>
    </xf>
    <xf numFmtId="0" fontId="117" fillId="2" borderId="4" xfId="1" applyFont="1" applyFill="1" applyBorder="1" applyAlignment="1">
      <alignment vertical="center" wrapText="1"/>
    </xf>
    <xf numFmtId="0" fontId="41" fillId="17" borderId="43" xfId="3" applyFont="1" applyFill="1" applyBorder="1" applyAlignment="1">
      <alignment horizontal="center" vertical="center"/>
    </xf>
    <xf numFmtId="0" fontId="27" fillId="17" borderId="25" xfId="2" applyFont="1" applyFill="1" applyBorder="1" applyAlignment="1">
      <alignment horizontal="center" vertical="center"/>
    </xf>
    <xf numFmtId="1" fontId="27" fillId="17" borderId="25" xfId="2" applyNumberFormat="1" applyFont="1" applyFill="1" applyBorder="1" applyAlignment="1">
      <alignment horizontal="center" vertical="center"/>
    </xf>
    <xf numFmtId="167" fontId="56" fillId="17" borderId="32" xfId="2" applyNumberFormat="1" applyFont="1" applyFill="1" applyBorder="1" applyAlignment="1">
      <alignment horizontal="center" vertical="center"/>
    </xf>
    <xf numFmtId="0" fontId="32" fillId="2" borderId="5" xfId="2" applyFont="1" applyFill="1" applyBorder="1"/>
    <xf numFmtId="0" fontId="30" fillId="2" borderId="4" xfId="2" applyFont="1" applyFill="1" applyBorder="1" applyAlignment="1">
      <alignment horizontal="right" vertical="center"/>
    </xf>
    <xf numFmtId="0" fontId="269" fillId="6" borderId="5" xfId="2" applyFont="1" applyFill="1" applyBorder="1" applyAlignment="1">
      <alignment horizontal="left" vertical="center"/>
    </xf>
    <xf numFmtId="167" fontId="58" fillId="2" borderId="61" xfId="2" applyNumberFormat="1" applyFont="1" applyFill="1" applyBorder="1" applyAlignment="1">
      <alignment horizontal="center" vertical="center"/>
    </xf>
    <xf numFmtId="167" fontId="58" fillId="2" borderId="56" xfId="2" applyNumberFormat="1" applyFont="1" applyFill="1" applyBorder="1" applyAlignment="1">
      <alignment horizontal="center" vertical="center"/>
    </xf>
    <xf numFmtId="0" fontId="3" fillId="2" borderId="23" xfId="2" applyFill="1" applyBorder="1"/>
    <xf numFmtId="0" fontId="7" fillId="2" borderId="6" xfId="3" applyFont="1" applyFill="1" applyBorder="1" applyAlignment="1">
      <alignment horizontal="left" vertical="center"/>
    </xf>
    <xf numFmtId="0" fontId="173" fillId="2" borderId="6" xfId="3" applyFont="1" applyFill="1" applyBorder="1" applyAlignment="1">
      <alignment horizontal="center" vertical="center"/>
    </xf>
    <xf numFmtId="0" fontId="270" fillId="19" borderId="5" xfId="2" applyFont="1" applyFill="1" applyBorder="1" applyAlignment="1">
      <alignment vertical="center"/>
    </xf>
    <xf numFmtId="0" fontId="185" fillId="19" borderId="0" xfId="2" applyFont="1" applyFill="1" applyAlignment="1">
      <alignment vertical="center"/>
    </xf>
    <xf numFmtId="0" fontId="185" fillId="19" borderId="4" xfId="2" applyFont="1" applyFill="1" applyBorder="1" applyAlignment="1">
      <alignment vertical="center"/>
    </xf>
    <xf numFmtId="1" fontId="26" fillId="17" borderId="0" xfId="2" applyNumberFormat="1" applyFont="1" applyFill="1" applyAlignment="1">
      <alignment vertical="center"/>
    </xf>
    <xf numFmtId="2" fontId="128" fillId="7" borderId="4" xfId="3" applyNumberFormat="1" applyFont="1" applyFill="1" applyBorder="1" applyAlignment="1" applyProtection="1">
      <alignment horizontal="center" wrapText="1"/>
      <protection locked="0"/>
    </xf>
    <xf numFmtId="0" fontId="42" fillId="6" borderId="5" xfId="2" applyFont="1" applyFill="1" applyBorder="1" applyAlignment="1">
      <alignment horizontal="left" vertical="center"/>
    </xf>
    <xf numFmtId="173" fontId="160" fillId="2" borderId="56" xfId="2" applyNumberFormat="1" applyFont="1" applyFill="1" applyBorder="1" applyAlignment="1">
      <alignment horizontal="center" vertical="center"/>
    </xf>
    <xf numFmtId="0" fontId="177" fillId="2" borderId="33" xfId="2" applyFont="1" applyFill="1" applyBorder="1" applyAlignment="1">
      <alignment vertical="center"/>
    </xf>
    <xf numFmtId="0" fontId="63" fillId="2" borderId="0" xfId="2" applyFont="1" applyFill="1" applyAlignment="1">
      <alignment horizontal="center" vertical="center"/>
    </xf>
    <xf numFmtId="0" fontId="63" fillId="2" borderId="4" xfId="2" applyFont="1" applyFill="1" applyBorder="1" applyAlignment="1">
      <alignment horizontal="center" vertical="center"/>
    </xf>
    <xf numFmtId="0" fontId="217" fillId="2" borderId="5" xfId="2" applyFont="1" applyFill="1" applyBorder="1" applyAlignment="1">
      <alignment horizontal="center" vertical="center" wrapText="1"/>
    </xf>
    <xf numFmtId="0" fontId="217" fillId="2" borderId="0" xfId="2" applyFont="1" applyFill="1" applyAlignment="1">
      <alignment horizontal="center" vertical="center" wrapText="1"/>
    </xf>
    <xf numFmtId="0" fontId="217" fillId="2" borderId="4" xfId="2" applyFont="1" applyFill="1" applyBorder="1" applyAlignment="1">
      <alignment horizontal="center" vertical="center" wrapText="1"/>
    </xf>
    <xf numFmtId="0" fontId="3" fillId="2" borderId="17" xfId="2" applyFill="1" applyBorder="1" applyAlignment="1">
      <alignment horizontal="left"/>
    </xf>
    <xf numFmtId="0" fontId="274" fillId="2" borderId="0" xfId="2" applyFont="1" applyFill="1" applyAlignment="1">
      <alignment vertical="center"/>
    </xf>
    <xf numFmtId="0" fontId="3" fillId="0" borderId="28" xfId="2" applyBorder="1"/>
    <xf numFmtId="0" fontId="3" fillId="2" borderId="17" xfId="2" applyFill="1" applyBorder="1"/>
    <xf numFmtId="0" fontId="32" fillId="2" borderId="14" xfId="2" applyFont="1" applyFill="1" applyBorder="1"/>
    <xf numFmtId="0" fontId="3" fillId="2" borderId="38" xfId="2" applyFill="1" applyBorder="1"/>
    <xf numFmtId="0" fontId="3" fillId="0" borderId="38" xfId="2" applyBorder="1"/>
    <xf numFmtId="0" fontId="3" fillId="0" borderId="27" xfId="2" applyBorder="1"/>
    <xf numFmtId="0" fontId="275" fillId="24" borderId="0" xfId="2" applyFont="1" applyFill="1"/>
    <xf numFmtId="0" fontId="135" fillId="24" borderId="0" xfId="0" applyFont="1" applyFill="1" applyAlignment="1">
      <alignment horizontal="center" vertical="center"/>
    </xf>
    <xf numFmtId="0" fontId="9" fillId="2" borderId="0" xfId="1" applyFont="1" applyFill="1" applyAlignment="1">
      <alignment horizontal="center" vertical="center" wrapText="1"/>
    </xf>
    <xf numFmtId="1" fontId="228" fillId="7" borderId="72" xfId="3" applyNumberFormat="1" applyFont="1" applyFill="1" applyBorder="1" applyAlignment="1" applyProtection="1">
      <alignment vertical="center"/>
      <protection locked="0"/>
    </xf>
    <xf numFmtId="0" fontId="183" fillId="2" borderId="5" xfId="2" applyFont="1" applyFill="1" applyBorder="1" applyAlignment="1">
      <alignment vertical="center"/>
    </xf>
    <xf numFmtId="173" fontId="278" fillId="10" borderId="0" xfId="2" applyNumberFormat="1" applyFont="1" applyFill="1" applyAlignment="1">
      <alignment vertical="center"/>
    </xf>
    <xf numFmtId="0" fontId="137" fillId="2" borderId="5" xfId="1" applyFont="1" applyFill="1" applyBorder="1" applyAlignment="1">
      <alignment horizontal="center" vertical="center" wrapText="1"/>
    </xf>
    <xf numFmtId="0" fontId="137" fillId="2" borderId="0" xfId="1" applyFont="1" applyFill="1" applyAlignment="1">
      <alignment horizontal="center" vertical="center" wrapText="1"/>
    </xf>
    <xf numFmtId="0" fontId="137" fillId="2" borderId="4" xfId="1" applyFont="1" applyFill="1" applyBorder="1" applyAlignment="1">
      <alignment horizontal="center" vertical="center" wrapText="1"/>
    </xf>
    <xf numFmtId="0" fontId="16" fillId="2" borderId="5" xfId="1" applyFont="1" applyFill="1" applyBorder="1" applyAlignment="1">
      <alignment horizontal="center" vertical="center"/>
    </xf>
    <xf numFmtId="0" fontId="26" fillId="2" borderId="0" xfId="2" applyFont="1" applyFill="1" applyAlignment="1">
      <alignment vertical="center"/>
    </xf>
    <xf numFmtId="0" fontId="183" fillId="2" borderId="5" xfId="2" applyFont="1" applyFill="1" applyBorder="1"/>
    <xf numFmtId="0" fontId="279" fillId="2" borderId="0" xfId="0" applyFont="1" applyFill="1" applyAlignment="1">
      <alignment vertical="center" wrapText="1"/>
    </xf>
    <xf numFmtId="0" fontId="183" fillId="2" borderId="0" xfId="2" applyFont="1" applyFill="1" applyAlignment="1">
      <alignment horizontal="right" vertical="center"/>
    </xf>
    <xf numFmtId="0" fontId="26" fillId="2" borderId="0" xfId="0" applyFont="1" applyFill="1" applyAlignment="1">
      <alignment horizontal="center" vertical="center"/>
    </xf>
    <xf numFmtId="0" fontId="26" fillId="2" borderId="0" xfId="2" applyFont="1" applyFill="1" applyAlignment="1">
      <alignment horizontal="center" vertical="center"/>
    </xf>
    <xf numFmtId="0" fontId="26" fillId="2" borderId="4" xfId="2" applyFont="1" applyFill="1" applyBorder="1" applyAlignment="1">
      <alignment horizontal="center" vertical="center"/>
    </xf>
    <xf numFmtId="0" fontId="101" fillId="2" borderId="5" xfId="1" applyFont="1" applyFill="1" applyBorder="1" applyAlignment="1">
      <alignment horizontal="center" vertical="center"/>
    </xf>
    <xf numFmtId="0" fontId="280" fillId="2" borderId="0" xfId="3" applyFont="1" applyFill="1" applyAlignment="1">
      <alignment horizontal="center" vertical="center"/>
    </xf>
    <xf numFmtId="0" fontId="281" fillId="5" borderId="0" xfId="3" applyFont="1" applyFill="1" applyAlignment="1">
      <alignment horizontal="center" vertical="center"/>
    </xf>
    <xf numFmtId="0" fontId="282" fillId="2" borderId="5" xfId="3" applyFont="1" applyFill="1" applyBorder="1" applyAlignment="1">
      <alignment horizontal="center" vertical="center"/>
    </xf>
    <xf numFmtId="0" fontId="280" fillId="2" borderId="5" xfId="3" applyFont="1" applyFill="1" applyBorder="1" applyAlignment="1">
      <alignment horizontal="center" vertical="center"/>
    </xf>
    <xf numFmtId="0" fontId="3" fillId="2" borderId="0" xfId="1" applyFill="1" applyAlignment="1">
      <alignment horizontal="right" vertical="center"/>
    </xf>
    <xf numFmtId="0" fontId="120" fillId="14" borderId="0" xfId="3" applyFont="1" applyFill="1" applyAlignment="1">
      <alignment horizontal="center" vertical="center"/>
    </xf>
    <xf numFmtId="0" fontId="3" fillId="2" borderId="7" xfId="2" applyFill="1" applyBorder="1"/>
    <xf numFmtId="0" fontId="3" fillId="0" borderId="8" xfId="2" applyBorder="1"/>
    <xf numFmtId="0" fontId="52" fillId="2" borderId="0" xfId="1" applyFont="1" applyFill="1" applyAlignment="1">
      <alignment horizontal="right" vertical="center"/>
    </xf>
    <xf numFmtId="0" fontId="3" fillId="2" borderId="9" xfId="2" applyFill="1" applyBorder="1"/>
    <xf numFmtId="0" fontId="26" fillId="2" borderId="5" xfId="2" applyFont="1" applyFill="1" applyBorder="1" applyAlignment="1">
      <alignment vertical="center" wrapText="1"/>
    </xf>
    <xf numFmtId="0" fontId="26" fillId="2" borderId="0" xfId="2" applyFont="1" applyFill="1" applyAlignment="1">
      <alignment vertical="center" wrapText="1"/>
    </xf>
    <xf numFmtId="0" fontId="26" fillId="2" borderId="4" xfId="2" applyFont="1" applyFill="1" applyBorder="1" applyAlignment="1">
      <alignment vertical="center" wrapText="1"/>
    </xf>
    <xf numFmtId="0" fontId="283" fillId="4" borderId="91" xfId="3" applyFont="1" applyFill="1" applyBorder="1" applyProtection="1">
      <protection hidden="1"/>
    </xf>
    <xf numFmtId="0" fontId="199" fillId="4" borderId="92" xfId="0" applyFont="1" applyFill="1" applyBorder="1" applyAlignment="1">
      <alignment horizontal="center" vertical="center"/>
    </xf>
    <xf numFmtId="0" fontId="283" fillId="4" borderId="93" xfId="10" applyFont="1" applyFill="1" applyBorder="1"/>
    <xf numFmtId="0" fontId="283" fillId="4" borderId="92" xfId="3" applyFont="1" applyFill="1" applyBorder="1" applyProtection="1">
      <protection hidden="1"/>
    </xf>
    <xf numFmtId="0" fontId="187" fillId="2" borderId="5" xfId="0" applyFont="1" applyFill="1" applyBorder="1"/>
    <xf numFmtId="0" fontId="187" fillId="2" borderId="0" xfId="0" applyFont="1" applyFill="1"/>
    <xf numFmtId="0" fontId="22" fillId="0" borderId="94" xfId="3" applyFont="1" applyBorder="1" applyProtection="1">
      <protection hidden="1"/>
    </xf>
    <xf numFmtId="0" fontId="22" fillId="0" borderId="95" xfId="3" applyFont="1" applyBorder="1" applyProtection="1">
      <protection hidden="1"/>
    </xf>
    <xf numFmtId="0" fontId="284" fillId="0" borderId="96" xfId="3" applyFont="1" applyBorder="1" applyAlignment="1" applyProtection="1">
      <alignment horizontal="center"/>
      <protection hidden="1"/>
    </xf>
    <xf numFmtId="0" fontId="186" fillId="0" borderId="97" xfId="3" applyFont="1" applyBorder="1" applyAlignment="1" applyProtection="1">
      <alignment horizontal="center"/>
      <protection hidden="1"/>
    </xf>
    <xf numFmtId="0" fontId="170" fillId="0" borderId="98" xfId="3" applyFont="1" applyBorder="1" applyAlignment="1" applyProtection="1">
      <alignment horizontal="center"/>
      <protection hidden="1"/>
    </xf>
    <xf numFmtId="0" fontId="285" fillId="0" borderId="96" xfId="3" applyFont="1" applyBorder="1" applyAlignment="1" applyProtection="1">
      <alignment horizontal="center"/>
      <protection hidden="1"/>
    </xf>
    <xf numFmtId="0" fontId="260" fillId="0" borderId="97" xfId="3" applyFont="1" applyBorder="1" applyAlignment="1" applyProtection="1">
      <alignment horizontal="center"/>
      <protection hidden="1"/>
    </xf>
    <xf numFmtId="0" fontId="286" fillId="0" borderId="98" xfId="3" applyFont="1" applyBorder="1" applyAlignment="1" applyProtection="1">
      <alignment horizontal="center"/>
      <protection hidden="1"/>
    </xf>
    <xf numFmtId="0" fontId="287" fillId="0" borderId="96" xfId="3" applyFont="1" applyBorder="1" applyAlignment="1" applyProtection="1">
      <alignment horizontal="center"/>
      <protection hidden="1"/>
    </xf>
    <xf numFmtId="0" fontId="9" fillId="2" borderId="33" xfId="2" applyFont="1" applyFill="1" applyBorder="1" applyAlignment="1">
      <alignment vertical="center"/>
    </xf>
    <xf numFmtId="0" fontId="65" fillId="2" borderId="38" xfId="2" applyFont="1" applyFill="1" applyBorder="1" applyAlignment="1">
      <alignment vertical="center"/>
    </xf>
    <xf numFmtId="0" fontId="9" fillId="2" borderId="43" xfId="2" applyFont="1" applyFill="1" applyBorder="1" applyAlignment="1">
      <alignment vertical="center"/>
    </xf>
    <xf numFmtId="0" fontId="3" fillId="0" borderId="25" xfId="2" applyBorder="1"/>
    <xf numFmtId="0" fontId="65" fillId="2" borderId="25" xfId="2" applyFont="1" applyFill="1" applyBorder="1" applyAlignment="1">
      <alignment vertical="center"/>
    </xf>
    <xf numFmtId="0" fontId="22" fillId="0" borderId="0" xfId="2" applyFont="1"/>
    <xf numFmtId="0" fontId="9" fillId="2" borderId="0" xfId="1" applyFont="1" applyFill="1" applyAlignment="1">
      <alignment horizontal="center" vertical="center"/>
    </xf>
    <xf numFmtId="0" fontId="23" fillId="2" borderId="5" xfId="2" applyFont="1" applyFill="1" applyBorder="1"/>
    <xf numFmtId="0" fontId="66" fillId="2" borderId="0" xfId="2" applyFont="1" applyFill="1" applyAlignment="1">
      <alignment horizontal="center" vertical="center"/>
    </xf>
    <xf numFmtId="2" fontId="26" fillId="2" borderId="0" xfId="2" applyNumberFormat="1" applyFont="1" applyFill="1" applyAlignment="1">
      <alignment horizontal="center" vertical="center"/>
    </xf>
    <xf numFmtId="0" fontId="55" fillId="2" borderId="5" xfId="3" applyFont="1" applyFill="1" applyBorder="1" applyAlignment="1">
      <alignment horizontal="left" vertical="center"/>
    </xf>
    <xf numFmtId="0" fontId="39" fillId="10" borderId="33" xfId="3" applyFont="1" applyFill="1" applyBorder="1" applyAlignment="1">
      <alignment horizontal="center" vertical="center"/>
    </xf>
    <xf numFmtId="0" fontId="38" fillId="2" borderId="38" xfId="3" applyFont="1" applyFill="1" applyBorder="1" applyAlignment="1">
      <alignment horizontal="left" vertical="center"/>
    </xf>
    <xf numFmtId="0" fontId="38" fillId="2" borderId="39" xfId="3" applyFont="1" applyFill="1" applyBorder="1" applyAlignment="1">
      <alignment horizontal="left" vertical="center"/>
    </xf>
    <xf numFmtId="0" fontId="38" fillId="2" borderId="103" xfId="10" applyFont="1" applyFill="1" applyBorder="1" applyAlignment="1">
      <alignment horizontal="center" vertical="center"/>
    </xf>
    <xf numFmtId="0" fontId="1" fillId="2" borderId="104" xfId="10" applyFill="1" applyBorder="1" applyAlignment="1">
      <alignment horizontal="center" vertical="center"/>
    </xf>
    <xf numFmtId="0" fontId="1" fillId="2" borderId="105" xfId="10" applyFill="1" applyBorder="1" applyAlignment="1">
      <alignment horizontal="center" vertical="center"/>
    </xf>
    <xf numFmtId="0" fontId="3" fillId="2" borderId="5" xfId="3" applyFill="1" applyBorder="1" applyAlignment="1">
      <alignment horizontal="center" vertical="center"/>
    </xf>
    <xf numFmtId="0" fontId="3" fillId="2" borderId="0" xfId="3" applyFill="1" applyAlignment="1">
      <alignment horizontal="left" vertical="center"/>
    </xf>
    <xf numFmtId="0" fontId="3" fillId="2" borderId="4" xfId="3" applyFill="1" applyBorder="1" applyAlignment="1">
      <alignment horizontal="left" vertical="center"/>
    </xf>
    <xf numFmtId="0" fontId="44" fillId="6" borderId="106" xfId="10" applyFont="1" applyFill="1" applyBorder="1" applyAlignment="1">
      <alignment horizontal="center" vertical="center"/>
    </xf>
    <xf numFmtId="0" fontId="44" fillId="6" borderId="107" xfId="10" applyFont="1" applyFill="1" applyBorder="1" applyAlignment="1">
      <alignment horizontal="center" vertical="center"/>
    </xf>
    <xf numFmtId="0" fontId="44" fillId="6" borderId="108" xfId="10" applyFont="1" applyFill="1" applyBorder="1" applyAlignment="1">
      <alignment horizontal="center" vertical="center"/>
    </xf>
    <xf numFmtId="0" fontId="3" fillId="2" borderId="9" xfId="3" applyFill="1" applyBorder="1" applyAlignment="1">
      <alignment horizontal="center" vertical="center"/>
    </xf>
    <xf numFmtId="0" fontId="3" fillId="2" borderId="10" xfId="3" applyFill="1" applyBorder="1" applyAlignment="1">
      <alignment horizontal="left" vertical="center"/>
    </xf>
    <xf numFmtId="0" fontId="3" fillId="2" borderId="11" xfId="3" applyFill="1" applyBorder="1" applyAlignment="1">
      <alignment horizontal="left" vertical="center"/>
    </xf>
    <xf numFmtId="0" fontId="3" fillId="2" borderId="0" xfId="3" applyFill="1" applyProtection="1">
      <protection hidden="1"/>
    </xf>
    <xf numFmtId="0" fontId="38" fillId="2" borderId="14" xfId="3" applyFont="1" applyFill="1" applyBorder="1" applyAlignment="1">
      <alignment horizontal="center" vertical="center"/>
    </xf>
    <xf numFmtId="0" fontId="3" fillId="9" borderId="38" xfId="3" applyFill="1" applyBorder="1" applyAlignment="1">
      <alignment horizontal="center" vertical="center"/>
    </xf>
    <xf numFmtId="0" fontId="19" fillId="9" borderId="115" xfId="3" applyFont="1" applyFill="1" applyBorder="1" applyAlignment="1">
      <alignment horizontal="center" vertical="center"/>
    </xf>
    <xf numFmtId="0" fontId="38" fillId="2" borderId="38" xfId="3" applyFont="1" applyFill="1" applyBorder="1" applyAlignment="1">
      <alignment horizontal="center" vertical="center"/>
    </xf>
    <xf numFmtId="0" fontId="19" fillId="9" borderId="27" xfId="3" applyFont="1" applyFill="1" applyBorder="1" applyAlignment="1">
      <alignment horizontal="center" vertical="center"/>
    </xf>
    <xf numFmtId="0" fontId="39" fillId="6" borderId="17" xfId="3" applyFont="1" applyFill="1" applyBorder="1" applyAlignment="1">
      <alignment horizontal="center" vertical="center"/>
    </xf>
    <xf numFmtId="0" fontId="3" fillId="9" borderId="0" xfId="3" applyFill="1" applyAlignment="1">
      <alignment horizontal="center" vertical="center"/>
    </xf>
    <xf numFmtId="0" fontId="19" fillId="9" borderId="18" xfId="3" applyFont="1" applyFill="1" applyBorder="1" applyAlignment="1">
      <alignment horizontal="center" vertical="center"/>
    </xf>
    <xf numFmtId="0" fontId="39" fillId="6" borderId="0" xfId="3" applyFont="1" applyFill="1" applyAlignment="1">
      <alignment horizontal="center" vertical="center"/>
    </xf>
    <xf numFmtId="0" fontId="0" fillId="9" borderId="0" xfId="0" applyFill="1" applyAlignment="1">
      <alignment horizontal="center"/>
    </xf>
    <xf numFmtId="0" fontId="17" fillId="9" borderId="18" xfId="0" applyFont="1" applyFill="1" applyBorder="1" applyAlignment="1">
      <alignment horizontal="center"/>
    </xf>
    <xf numFmtId="0" fontId="17" fillId="9" borderId="28" xfId="0" applyFont="1" applyFill="1" applyBorder="1" applyAlignment="1">
      <alignment horizontal="center"/>
    </xf>
    <xf numFmtId="0" fontId="66" fillId="2" borderId="4" xfId="1" applyFont="1" applyFill="1" applyBorder="1" applyAlignment="1">
      <alignment horizontal="center" wrapText="1"/>
    </xf>
    <xf numFmtId="2" fontId="201" fillId="3" borderId="4" xfId="2" applyNumberFormat="1" applyFont="1" applyFill="1" applyBorder="1" applyAlignment="1">
      <alignment vertical="center"/>
    </xf>
    <xf numFmtId="0" fontId="66" fillId="2" borderId="4" xfId="1" applyFont="1" applyFill="1" applyBorder="1" applyAlignment="1">
      <alignment horizontal="center" vertical="top" wrapText="1"/>
    </xf>
    <xf numFmtId="0" fontId="43" fillId="2" borderId="8" xfId="3" applyFont="1" applyFill="1" applyBorder="1" applyAlignment="1">
      <alignment vertical="center"/>
    </xf>
    <xf numFmtId="0" fontId="43" fillId="2" borderId="15" xfId="3" applyFont="1" applyFill="1" applyBorder="1" applyAlignment="1">
      <alignment vertical="center"/>
    </xf>
    <xf numFmtId="0" fontId="102" fillId="2" borderId="0" xfId="0" applyFont="1" applyFill="1"/>
    <xf numFmtId="0" fontId="43" fillId="2" borderId="5" xfId="3" applyFont="1" applyFill="1" applyBorder="1" applyAlignment="1">
      <alignment vertical="center"/>
    </xf>
    <xf numFmtId="0" fontId="43" fillId="2" borderId="0" xfId="3" applyFont="1" applyFill="1" applyAlignment="1">
      <alignment vertical="center"/>
    </xf>
    <xf numFmtId="0" fontId="43" fillId="2" borderId="4" xfId="3" applyFont="1" applyFill="1" applyBorder="1" applyAlignment="1">
      <alignment vertical="center"/>
    </xf>
    <xf numFmtId="0" fontId="43" fillId="2" borderId="9" xfId="3" applyFont="1" applyFill="1" applyBorder="1" applyAlignment="1">
      <alignment vertical="center"/>
    </xf>
    <xf numFmtId="0" fontId="43" fillId="2" borderId="10" xfId="3" applyFont="1" applyFill="1" applyBorder="1" applyAlignment="1">
      <alignment vertical="center"/>
    </xf>
    <xf numFmtId="0" fontId="43" fillId="2" borderId="11" xfId="3" applyFont="1" applyFill="1" applyBorder="1" applyAlignment="1">
      <alignment vertical="center"/>
    </xf>
    <xf numFmtId="0" fontId="3" fillId="5" borderId="4" xfId="2" applyFill="1" applyBorder="1"/>
    <xf numFmtId="0" fontId="3" fillId="5" borderId="0" xfId="2" applyFill="1" applyAlignment="1">
      <alignment horizontal="center"/>
    </xf>
    <xf numFmtId="0" fontId="0" fillId="0" borderId="5" xfId="0" applyBorder="1"/>
    <xf numFmtId="0" fontId="7" fillId="2" borderId="4" xfId="1" applyFont="1" applyFill="1" applyBorder="1" applyAlignment="1">
      <alignment horizontal="center" vertical="center" wrapText="1"/>
    </xf>
    <xf numFmtId="0" fontId="65" fillId="2" borderId="0" xfId="1" applyFont="1" applyFill="1" applyAlignment="1">
      <alignment horizontal="center" vertical="center" wrapText="1"/>
    </xf>
    <xf numFmtId="0" fontId="295" fillId="2" borderId="0" xfId="2" applyFont="1" applyFill="1" applyAlignment="1">
      <alignment horizontal="center" vertical="center" wrapText="1"/>
    </xf>
    <xf numFmtId="0" fontId="140" fillId="2" borderId="0" xfId="0" applyFont="1" applyFill="1" applyAlignment="1">
      <alignment horizontal="center"/>
    </xf>
    <xf numFmtId="164" fontId="156" fillId="2" borderId="0" xfId="1" applyNumberFormat="1" applyFont="1" applyFill="1" applyAlignment="1">
      <alignment horizontal="center" vertical="center"/>
    </xf>
    <xf numFmtId="164" fontId="99" fillId="2" borderId="36" xfId="1" applyNumberFormat="1" applyFont="1" applyFill="1" applyBorder="1" applyAlignment="1">
      <alignment horizontal="left" vertical="center"/>
    </xf>
    <xf numFmtId="0" fontId="3" fillId="2" borderId="37" xfId="2" applyFill="1" applyBorder="1"/>
    <xf numFmtId="0" fontId="9" fillId="2" borderId="4" xfId="1" applyFont="1" applyFill="1" applyBorder="1" applyAlignment="1">
      <alignment horizontal="center" vertical="center" wrapText="1"/>
    </xf>
    <xf numFmtId="173" fontId="65" fillId="17" borderId="4" xfId="2" applyNumberFormat="1" applyFont="1" applyFill="1" applyBorder="1" applyAlignment="1">
      <alignment vertical="center"/>
    </xf>
    <xf numFmtId="0" fontId="71" fillId="2" borderId="0" xfId="2" applyFont="1" applyFill="1" applyAlignment="1">
      <alignment horizontal="center" vertical="center"/>
    </xf>
    <xf numFmtId="174" fontId="71" fillId="2" borderId="0" xfId="2" applyNumberFormat="1" applyFont="1" applyFill="1" applyAlignment="1">
      <alignment horizontal="center" vertical="center"/>
    </xf>
    <xf numFmtId="0" fontId="102" fillId="2" borderId="0" xfId="0" applyFont="1" applyFill="1" applyAlignment="1">
      <alignment vertical="center"/>
    </xf>
    <xf numFmtId="0" fontId="102" fillId="2" borderId="4" xfId="0" applyFont="1" applyFill="1" applyBorder="1" applyAlignment="1">
      <alignment vertical="center"/>
    </xf>
    <xf numFmtId="0" fontId="10" fillId="2" borderId="0" xfId="0" applyFont="1" applyFill="1"/>
    <xf numFmtId="3" fontId="159" fillId="17" borderId="5" xfId="1" applyNumberFormat="1" applyFont="1" applyFill="1" applyBorder="1" applyAlignment="1">
      <alignment horizontal="center" vertical="center"/>
    </xf>
    <xf numFmtId="0" fontId="206" fillId="2" borderId="5" xfId="3" applyFont="1" applyFill="1" applyBorder="1" applyAlignment="1">
      <alignment horizontal="left" vertical="center"/>
    </xf>
    <xf numFmtId="0" fontId="300" fillId="2" borderId="0" xfId="8" applyFont="1" applyFill="1" applyBorder="1" applyAlignment="1">
      <alignment vertical="center"/>
    </xf>
    <xf numFmtId="173" fontId="66" fillId="2" borderId="5" xfId="2" applyNumberFormat="1" applyFont="1" applyFill="1" applyBorder="1" applyAlignment="1">
      <alignment horizontal="center" vertical="center"/>
    </xf>
    <xf numFmtId="0" fontId="301" fillId="2" borderId="5" xfId="2" applyFont="1" applyFill="1" applyBorder="1" applyAlignment="1">
      <alignment vertical="center"/>
    </xf>
    <xf numFmtId="169" fontId="51" fillId="2" borderId="0" xfId="2" applyNumberFormat="1" applyFont="1" applyFill="1" applyAlignment="1">
      <alignment horizontal="center" vertical="center"/>
    </xf>
    <xf numFmtId="0" fontId="27" fillId="2" borderId="0" xfId="2" applyFont="1" applyFill="1" applyAlignment="1">
      <alignment horizontal="center" vertical="center"/>
    </xf>
    <xf numFmtId="0" fontId="302" fillId="2" borderId="5" xfId="2" applyFont="1" applyFill="1" applyBorder="1" applyAlignment="1">
      <alignment vertical="center"/>
    </xf>
    <xf numFmtId="0" fontId="302" fillId="2" borderId="0" xfId="2" applyFont="1" applyFill="1" applyAlignment="1">
      <alignment vertical="center"/>
    </xf>
    <xf numFmtId="0" fontId="302" fillId="2" borderId="4" xfId="2" applyFont="1" applyFill="1" applyBorder="1" applyAlignment="1">
      <alignment vertical="center"/>
    </xf>
    <xf numFmtId="0" fontId="44" fillId="2" borderId="0" xfId="2" applyFont="1" applyFill="1" applyAlignment="1">
      <alignment vertical="center"/>
    </xf>
    <xf numFmtId="174" fontId="26" fillId="2" borderId="0" xfId="2" applyNumberFormat="1" applyFont="1" applyFill="1" applyAlignment="1">
      <alignment vertical="center"/>
    </xf>
    <xf numFmtId="0" fontId="27" fillId="2" borderId="0" xfId="2" applyFont="1" applyFill="1" applyAlignment="1">
      <alignment vertical="center"/>
    </xf>
    <xf numFmtId="175" fontId="66" fillId="2" borderId="0" xfId="2" applyNumberFormat="1" applyFont="1" applyFill="1" applyAlignment="1">
      <alignment vertical="center"/>
    </xf>
    <xf numFmtId="0" fontId="303" fillId="2" borderId="0" xfId="2" applyFont="1" applyFill="1" applyAlignment="1">
      <alignment horizontal="center" vertical="center"/>
    </xf>
    <xf numFmtId="0" fontId="9" fillId="2" borderId="5" xfId="2" applyFont="1" applyFill="1" applyBorder="1" applyAlignment="1">
      <alignment horizontal="left" vertical="center"/>
    </xf>
    <xf numFmtId="0" fontId="9" fillId="2" borderId="0" xfId="2" applyFont="1" applyFill="1" applyAlignment="1">
      <alignment horizontal="left" vertical="center"/>
    </xf>
    <xf numFmtId="0" fontId="9" fillId="2" borderId="4" xfId="2" applyFont="1" applyFill="1" applyBorder="1" applyAlignment="1">
      <alignment horizontal="left" vertical="center"/>
    </xf>
    <xf numFmtId="0" fontId="30" fillId="2" borderId="5" xfId="1" applyFont="1" applyFill="1" applyBorder="1" applyAlignment="1">
      <alignment horizontal="left" vertical="center"/>
    </xf>
    <xf numFmtId="0" fontId="30" fillId="2" borderId="0" xfId="1" applyFont="1" applyFill="1" applyAlignment="1">
      <alignment horizontal="left" vertical="center"/>
    </xf>
    <xf numFmtId="0" fontId="30" fillId="2" borderId="4" xfId="1" applyFont="1" applyFill="1" applyBorder="1" applyAlignment="1">
      <alignment horizontal="left" vertical="center"/>
    </xf>
    <xf numFmtId="0" fontId="79" fillId="2" borderId="0" xfId="2" applyFont="1" applyFill="1" applyAlignment="1">
      <alignment horizontal="left" vertical="center" indent="1"/>
    </xf>
    <xf numFmtId="0" fontId="79" fillId="2" borderId="0" xfId="2" applyFont="1" applyFill="1" applyAlignment="1">
      <alignment vertical="center"/>
    </xf>
    <xf numFmtId="0" fontId="309" fillId="2" borderId="0" xfId="2" applyFont="1" applyFill="1"/>
    <xf numFmtId="0" fontId="308" fillId="2" borderId="0" xfId="8" applyFont="1" applyFill="1" applyBorder="1" applyAlignment="1">
      <alignment horizontal="center" vertical="center"/>
    </xf>
    <xf numFmtId="0" fontId="24" fillId="2" borderId="5" xfId="8" applyFont="1" applyFill="1" applyBorder="1" applyAlignment="1">
      <alignment horizontal="center" vertical="center"/>
    </xf>
    <xf numFmtId="0" fontId="24" fillId="2" borderId="0" xfId="8" applyFont="1" applyFill="1" applyAlignment="1">
      <alignment horizontal="center" vertical="center"/>
    </xf>
    <xf numFmtId="0" fontId="24" fillId="2" borderId="4" xfId="8" applyFont="1" applyFill="1" applyBorder="1" applyAlignment="1">
      <alignment horizontal="center" vertical="center"/>
    </xf>
    <xf numFmtId="0" fontId="30" fillId="2" borderId="5" xfId="2" applyFont="1" applyFill="1" applyBorder="1" applyAlignment="1">
      <alignment horizontal="left" vertical="center"/>
    </xf>
    <xf numFmtId="0" fontId="30" fillId="2" borderId="0" xfId="2" applyFont="1" applyFill="1" applyAlignment="1">
      <alignment horizontal="left" vertical="center"/>
    </xf>
    <xf numFmtId="0" fontId="30" fillId="2" borderId="4" xfId="2" applyFont="1" applyFill="1" applyBorder="1" applyAlignment="1">
      <alignment horizontal="left" vertical="center"/>
    </xf>
    <xf numFmtId="0" fontId="308" fillId="2" borderId="0" xfId="8" applyFont="1" applyFill="1" applyAlignment="1">
      <alignment vertical="center"/>
    </xf>
    <xf numFmtId="0" fontId="314" fillId="2" borderId="0" xfId="2" applyFont="1" applyFill="1" applyAlignment="1">
      <alignment vertical="center"/>
    </xf>
    <xf numFmtId="0" fontId="315" fillId="2" borderId="5" xfId="0" applyFont="1" applyFill="1" applyBorder="1"/>
    <xf numFmtId="0" fontId="316" fillId="10" borderId="0" xfId="0" applyFont="1" applyFill="1"/>
    <xf numFmtId="0" fontId="3" fillId="10" borderId="5" xfId="2" applyFill="1" applyBorder="1"/>
    <xf numFmtId="0" fontId="3" fillId="10" borderId="0" xfId="2" applyFill="1" applyAlignment="1">
      <alignment horizontal="right"/>
    </xf>
    <xf numFmtId="0" fontId="3" fillId="10" borderId="0" xfId="2" applyFill="1" applyAlignment="1">
      <alignment horizontal="center"/>
    </xf>
    <xf numFmtId="0" fontId="3" fillId="10" borderId="0" xfId="2" applyFill="1"/>
    <xf numFmtId="0" fontId="3" fillId="10" borderId="0" xfId="2" quotePrefix="1" applyFill="1" applyAlignment="1">
      <alignment horizontal="right"/>
    </xf>
    <xf numFmtId="0" fontId="3" fillId="10" borderId="4" xfId="2" applyFill="1" applyBorder="1"/>
    <xf numFmtId="0" fontId="315" fillId="2" borderId="0" xfId="0" applyFont="1" applyFill="1"/>
    <xf numFmtId="0" fontId="317" fillId="2" borderId="5" xfId="8" applyFont="1" applyFill="1" applyBorder="1"/>
    <xf numFmtId="0" fontId="275" fillId="4" borderId="0" xfId="2" applyFont="1" applyFill="1"/>
    <xf numFmtId="0" fontId="1" fillId="0" borderId="0" xfId="9"/>
    <xf numFmtId="0" fontId="33" fillId="0" borderId="0" xfId="0" applyFont="1" applyAlignment="1">
      <alignment vertical="top"/>
    </xf>
    <xf numFmtId="164" fontId="113" fillId="2" borderId="4" xfId="3" applyNumberFormat="1" applyFont="1" applyFill="1" applyBorder="1" applyAlignment="1">
      <alignment horizontal="right" vertical="center"/>
    </xf>
    <xf numFmtId="0" fontId="140" fillId="2" borderId="6" xfId="0" applyFont="1" applyFill="1" applyBorder="1" applyAlignment="1">
      <alignment horizontal="center" vertical="center" wrapText="1"/>
    </xf>
    <xf numFmtId="169" fontId="37" fillId="2" borderId="0" xfId="3" applyNumberFormat="1" applyFont="1" applyFill="1" applyAlignment="1">
      <alignment horizontal="center" vertical="center"/>
    </xf>
    <xf numFmtId="170" fontId="37" fillId="2" borderId="0" xfId="3" applyNumberFormat="1" applyFont="1" applyFill="1" applyAlignment="1">
      <alignment horizontal="center" vertical="center"/>
    </xf>
    <xf numFmtId="0" fontId="3" fillId="2" borderId="0" xfId="3" applyFill="1" applyAlignment="1">
      <alignment horizontal="center" vertical="center" textRotation="90"/>
    </xf>
    <xf numFmtId="2" fontId="65" fillId="21" borderId="0" xfId="3" applyNumberFormat="1" applyFont="1" applyFill="1" applyAlignment="1" applyProtection="1">
      <alignment vertical="center" wrapText="1"/>
      <protection locked="0"/>
    </xf>
    <xf numFmtId="0" fontId="3" fillId="17" borderId="0" xfId="3" applyFill="1" applyAlignment="1">
      <alignment horizontal="center" vertical="center" textRotation="90"/>
    </xf>
    <xf numFmtId="167" fontId="67" fillId="17" borderId="0" xfId="3" applyNumberFormat="1" applyFont="1" applyFill="1" applyAlignment="1">
      <alignment horizontal="center" vertical="center"/>
    </xf>
    <xf numFmtId="0" fontId="14" fillId="2" borderId="0" xfId="3" applyFont="1" applyFill="1" applyAlignment="1">
      <alignment horizontal="center"/>
    </xf>
    <xf numFmtId="0" fontId="0" fillId="2" borderId="52" xfId="0" applyFill="1" applyBorder="1"/>
    <xf numFmtId="0" fontId="0" fillId="0" borderId="4" xfId="0" applyBorder="1"/>
    <xf numFmtId="170" fontId="37" fillId="2" borderId="4" xfId="3" applyNumberFormat="1" applyFont="1" applyFill="1" applyBorder="1" applyAlignment="1">
      <alignment horizontal="center" vertical="center"/>
    </xf>
    <xf numFmtId="2" fontId="65" fillId="21" borderId="4" xfId="3" applyNumberFormat="1" applyFont="1" applyFill="1" applyBorder="1" applyAlignment="1" applyProtection="1">
      <alignment vertical="center" wrapText="1"/>
      <protection locked="0"/>
    </xf>
    <xf numFmtId="167" fontId="67" fillId="17" borderId="4" xfId="3" applyNumberFormat="1" applyFont="1" applyFill="1" applyBorder="1" applyAlignment="1">
      <alignment horizontal="center" vertical="center"/>
    </xf>
    <xf numFmtId="0" fontId="31" fillId="2" borderId="4" xfId="0" applyFont="1" applyFill="1" applyBorder="1" applyAlignment="1">
      <alignment vertical="center"/>
    </xf>
    <xf numFmtId="175" fontId="326" fillId="17" borderId="0" xfId="0" applyNumberFormat="1" applyFont="1" applyFill="1" applyAlignment="1">
      <alignment horizontal="center" vertical="center"/>
    </xf>
    <xf numFmtId="170" fontId="27" fillId="5" borderId="0" xfId="2" applyNumberFormat="1" applyFont="1" applyFill="1" applyAlignment="1">
      <alignment horizontal="left" vertical="center"/>
    </xf>
    <xf numFmtId="0" fontId="124" fillId="14" borderId="0" xfId="3" applyFont="1" applyFill="1" applyAlignment="1">
      <alignment horizontal="center" vertical="center"/>
    </xf>
    <xf numFmtId="0" fontId="327" fillId="2" borderId="0" xfId="3" applyFont="1" applyFill="1" applyAlignment="1">
      <alignment vertical="center" wrapText="1"/>
    </xf>
    <xf numFmtId="0" fontId="58" fillId="3" borderId="0" xfId="0" applyFont="1" applyFill="1" applyAlignment="1">
      <alignment horizontal="center"/>
    </xf>
    <xf numFmtId="0" fontId="0" fillId="23" borderId="0" xfId="0" applyFill="1"/>
    <xf numFmtId="0" fontId="3" fillId="23" borderId="0" xfId="2" applyFill="1"/>
    <xf numFmtId="0" fontId="3" fillId="23" borderId="0" xfId="3" applyFill="1" applyAlignment="1">
      <alignment vertical="center" textRotation="90"/>
    </xf>
    <xf numFmtId="0" fontId="327" fillId="23" borderId="0" xfId="3" applyFont="1" applyFill="1" applyAlignment="1">
      <alignment vertical="center" wrapText="1"/>
    </xf>
    <xf numFmtId="0" fontId="107" fillId="5" borderId="0" xfId="1" applyFont="1" applyFill="1" applyAlignment="1">
      <alignment vertical="center" wrapText="1"/>
    </xf>
    <xf numFmtId="0" fontId="52" fillId="3" borderId="0" xfId="2" applyFont="1" applyFill="1" applyAlignment="1">
      <alignment horizontal="center" vertical="center"/>
    </xf>
    <xf numFmtId="0" fontId="30" fillId="5" borderId="0" xfId="3" applyFont="1" applyFill="1" applyAlignment="1">
      <alignment horizontal="right" vertical="center"/>
    </xf>
    <xf numFmtId="0" fontId="26" fillId="5" borderId="0" xfId="3" applyFont="1" applyFill="1" applyAlignment="1">
      <alignment horizontal="center" vertical="center"/>
    </xf>
    <xf numFmtId="0" fontId="9" fillId="5" borderId="0" xfId="0" applyFont="1" applyFill="1"/>
    <xf numFmtId="0" fontId="26" fillId="5" borderId="0" xfId="3" applyFont="1" applyFill="1" applyAlignment="1">
      <alignment horizontal="left" vertical="center"/>
    </xf>
    <xf numFmtId="0" fontId="48" fillId="2" borderId="119" xfId="0" applyFont="1" applyFill="1" applyBorder="1" applyAlignment="1">
      <alignment horizontal="right"/>
    </xf>
    <xf numFmtId="0" fontId="140" fillId="2" borderId="9" xfId="0" applyFont="1" applyFill="1" applyBorder="1" applyAlignment="1">
      <alignment horizontal="center"/>
    </xf>
    <xf numFmtId="164" fontId="36" fillId="2" borderId="54" xfId="1" applyNumberFormat="1" applyFont="1" applyFill="1" applyBorder="1" applyAlignment="1">
      <alignment horizontal="center" vertical="center"/>
    </xf>
    <xf numFmtId="0" fontId="48" fillId="2" borderId="53" xfId="0" applyFont="1" applyFill="1" applyBorder="1" applyAlignment="1">
      <alignment horizontal="right"/>
    </xf>
    <xf numFmtId="164" fontId="99" fillId="2" borderId="54" xfId="1" applyNumberFormat="1" applyFont="1" applyFill="1" applyBorder="1" applyAlignment="1">
      <alignment horizontal="left" vertical="center"/>
    </xf>
    <xf numFmtId="0" fontId="25" fillId="2" borderId="53" xfId="0" applyFont="1" applyFill="1" applyBorder="1" applyAlignment="1">
      <alignment horizontal="right"/>
    </xf>
    <xf numFmtId="164" fontId="99" fillId="2" borderId="11" xfId="1" applyNumberFormat="1" applyFont="1" applyFill="1" applyBorder="1" applyAlignment="1">
      <alignment horizontal="left" vertical="center"/>
    </xf>
    <xf numFmtId="0" fontId="26" fillId="5" borderId="0" xfId="2" applyFont="1" applyFill="1" applyAlignment="1">
      <alignment horizontal="right" vertical="center"/>
    </xf>
    <xf numFmtId="0" fontId="102" fillId="5" borderId="0" xfId="0" applyFont="1" applyFill="1"/>
    <xf numFmtId="0" fontId="19" fillId="5" borderId="0" xfId="2" applyFont="1" applyFill="1"/>
    <xf numFmtId="0" fontId="328" fillId="5" borderId="0" xfId="8" applyFont="1" applyFill="1"/>
    <xf numFmtId="0" fontId="112" fillId="2" borderId="0" xfId="1" applyFont="1" applyFill="1" applyAlignment="1">
      <alignment horizontal="center" vertical="center" wrapText="1"/>
    </xf>
    <xf numFmtId="0" fontId="10" fillId="2" borderId="0" xfId="0" applyFont="1" applyFill="1" applyAlignment="1">
      <alignment horizontal="center" vertical="center" wrapText="1"/>
    </xf>
    <xf numFmtId="0" fontId="143" fillId="2" borderId="0" xfId="1" applyFont="1" applyFill="1" applyAlignment="1">
      <alignment horizontal="center" vertical="center"/>
    </xf>
    <xf numFmtId="0" fontId="66" fillId="2" borderId="0" xfId="1" applyFont="1" applyFill="1" applyAlignment="1">
      <alignment horizontal="center" vertical="center" wrapText="1"/>
    </xf>
    <xf numFmtId="0" fontId="66" fillId="2" borderId="4" xfId="1" applyFont="1" applyFill="1" applyBorder="1" applyAlignment="1">
      <alignment horizontal="center" vertical="center" wrapText="1"/>
    </xf>
    <xf numFmtId="0" fontId="34" fillId="2" borderId="0" xfId="1" applyFont="1" applyFill="1" applyAlignment="1">
      <alignment horizontal="center" vertical="center" wrapText="1"/>
    </xf>
    <xf numFmtId="0" fontId="137" fillId="25" borderId="0" xfId="2" applyFont="1" applyFill="1" applyAlignment="1">
      <alignment horizontal="center" vertical="center"/>
    </xf>
    <xf numFmtId="173" fontId="66" fillId="2" borderId="0" xfId="2" applyNumberFormat="1" applyFont="1" applyFill="1" applyAlignment="1">
      <alignment horizontal="center" vertical="center"/>
    </xf>
    <xf numFmtId="0" fontId="27" fillId="2" borderId="0" xfId="1" applyFont="1" applyFill="1" applyAlignment="1">
      <alignment horizontal="center" vertical="center" wrapText="1"/>
    </xf>
    <xf numFmtId="0" fontId="45" fillId="2" borderId="0" xfId="1" applyFont="1" applyFill="1" applyAlignment="1">
      <alignment horizontal="center" vertical="center"/>
    </xf>
    <xf numFmtId="1" fontId="26" fillId="5" borderId="0" xfId="2" applyNumberFormat="1" applyFont="1" applyFill="1" applyAlignment="1">
      <alignment horizontal="center" vertical="center"/>
    </xf>
    <xf numFmtId="173" fontId="66" fillId="2" borderId="4" xfId="2" applyNumberFormat="1" applyFont="1" applyFill="1" applyBorder="1" applyAlignment="1">
      <alignment horizontal="center" vertical="center"/>
    </xf>
    <xf numFmtId="0" fontId="13" fillId="2" borderId="22" xfId="3" applyFont="1" applyFill="1" applyBorder="1" applyAlignment="1">
      <alignment horizontal="center" vertical="center"/>
    </xf>
    <xf numFmtId="0" fontId="211" fillId="2" borderId="22" xfId="3" applyFont="1" applyFill="1" applyBorder="1" applyAlignment="1">
      <alignment horizontal="center" vertical="center"/>
    </xf>
    <xf numFmtId="167" fontId="56" fillId="2" borderId="0" xfId="2" applyNumberFormat="1" applyFont="1" applyFill="1" applyAlignment="1">
      <alignment horizontal="center" vertical="center"/>
    </xf>
    <xf numFmtId="0" fontId="215" fillId="2" borderId="22" xfId="2" applyFont="1" applyFill="1" applyBorder="1" applyAlignment="1">
      <alignment horizontal="center" vertical="center" wrapText="1"/>
    </xf>
    <xf numFmtId="0" fontId="215" fillId="2" borderId="0" xfId="2" applyFont="1" applyFill="1" applyAlignment="1">
      <alignment horizontal="center" vertical="center" wrapText="1"/>
    </xf>
    <xf numFmtId="0" fontId="215" fillId="2" borderId="4" xfId="2" applyFont="1" applyFill="1" applyBorder="1" applyAlignment="1">
      <alignment horizontal="center" vertical="center" wrapText="1"/>
    </xf>
    <xf numFmtId="0" fontId="12" fillId="6" borderId="22" xfId="3" applyFont="1" applyFill="1" applyBorder="1" applyAlignment="1">
      <alignment horizontal="center" vertical="center"/>
    </xf>
    <xf numFmtId="0" fontId="100" fillId="2" borderId="22" xfId="2" applyFont="1" applyFill="1" applyBorder="1" applyAlignment="1">
      <alignment horizontal="center" vertical="center"/>
    </xf>
    <xf numFmtId="0" fontId="100" fillId="2" borderId="0" xfId="2" applyFont="1" applyFill="1" applyAlignment="1">
      <alignment horizontal="center" vertical="center"/>
    </xf>
    <xf numFmtId="165" fontId="65" fillId="3" borderId="0" xfId="1" applyNumberFormat="1" applyFont="1" applyFill="1" applyAlignment="1" applyProtection="1">
      <alignment horizontal="center" vertical="center"/>
      <protection locked="0"/>
    </xf>
    <xf numFmtId="1" fontId="228" fillId="28" borderId="0" xfId="3" applyNumberFormat="1" applyFont="1" applyFill="1" applyAlignment="1" applyProtection="1">
      <alignment horizontal="center" vertical="center"/>
      <protection locked="0"/>
    </xf>
    <xf numFmtId="0" fontId="235" fillId="5" borderId="0" xfId="2" applyFont="1" applyFill="1" applyAlignment="1">
      <alignment horizontal="center"/>
    </xf>
    <xf numFmtId="165" fontId="27" fillId="2" borderId="0" xfId="2" applyNumberFormat="1" applyFont="1" applyFill="1" applyAlignment="1">
      <alignment horizontal="center" vertical="center"/>
    </xf>
    <xf numFmtId="0" fontId="148" fillId="2" borderId="5" xfId="1" applyFont="1" applyFill="1" applyBorder="1" applyAlignment="1">
      <alignment horizontal="center" vertical="center" wrapText="1"/>
    </xf>
    <xf numFmtId="0" fontId="92" fillId="2" borderId="5" xfId="2" applyFont="1" applyFill="1" applyBorder="1" applyAlignment="1">
      <alignment horizontal="center" vertical="center" wrapText="1"/>
    </xf>
    <xf numFmtId="0" fontId="92" fillId="2" borderId="0" xfId="2" applyFont="1" applyFill="1" applyAlignment="1">
      <alignment horizontal="center" vertical="center" wrapText="1"/>
    </xf>
    <xf numFmtId="0" fontId="92" fillId="2" borderId="4" xfId="2" applyFont="1" applyFill="1" applyBorder="1" applyAlignment="1">
      <alignment horizontal="center" vertical="center" wrapText="1"/>
    </xf>
    <xf numFmtId="0" fontId="181" fillId="2" borderId="5" xfId="3" applyFont="1" applyFill="1" applyBorder="1" applyAlignment="1">
      <alignment horizontal="center" vertical="center"/>
    </xf>
    <xf numFmtId="164" fontId="30" fillId="22" borderId="0" xfId="2" applyNumberFormat="1" applyFont="1" applyFill="1" applyAlignment="1">
      <alignment horizontal="center" vertical="center"/>
    </xf>
    <xf numFmtId="164" fontId="30" fillId="2" borderId="0" xfId="1" applyNumberFormat="1" applyFont="1" applyFill="1" applyAlignment="1">
      <alignment horizontal="center" vertical="center"/>
    </xf>
    <xf numFmtId="165" fontId="30" fillId="2" borderId="0" xfId="2" applyNumberFormat="1" applyFont="1" applyFill="1" applyAlignment="1">
      <alignment horizontal="center" vertical="center"/>
    </xf>
    <xf numFmtId="165" fontId="30" fillId="2" borderId="4" xfId="2" applyNumberFormat="1" applyFont="1" applyFill="1" applyBorder="1" applyAlignment="1">
      <alignment horizontal="center" vertical="center"/>
    </xf>
    <xf numFmtId="164" fontId="253" fillId="8" borderId="0" xfId="2" applyNumberFormat="1" applyFont="1" applyFill="1" applyAlignment="1">
      <alignment horizontal="center" vertical="center"/>
    </xf>
    <xf numFmtId="167" fontId="56" fillId="8" borderId="0" xfId="2" applyNumberFormat="1" applyFont="1" applyFill="1" applyAlignment="1">
      <alignment horizontal="center" vertical="center"/>
    </xf>
    <xf numFmtId="0" fontId="112" fillId="2" borderId="5" xfId="1" applyFont="1" applyFill="1" applyBorder="1" applyAlignment="1">
      <alignment horizontal="center" vertical="center" wrapText="1"/>
    </xf>
    <xf numFmtId="0" fontId="44" fillId="6" borderId="5" xfId="2" applyFont="1" applyFill="1" applyBorder="1" applyAlignment="1">
      <alignment horizontal="center" vertical="center"/>
    </xf>
    <xf numFmtId="165" fontId="8" fillId="17" borderId="0" xfId="2" applyNumberFormat="1" applyFont="1" applyFill="1" applyAlignment="1">
      <alignment horizontal="center" vertical="center"/>
    </xf>
    <xf numFmtId="0" fontId="194" fillId="2" borderId="5" xfId="2" applyFont="1" applyFill="1" applyBorder="1" applyAlignment="1">
      <alignment horizontal="center" vertical="center" wrapText="1"/>
    </xf>
    <xf numFmtId="0" fontId="194" fillId="2" borderId="0" xfId="2" applyFont="1" applyFill="1" applyAlignment="1">
      <alignment horizontal="center" vertical="center" wrapText="1"/>
    </xf>
    <xf numFmtId="0" fontId="194" fillId="2" borderId="4" xfId="2" applyFont="1" applyFill="1" applyBorder="1" applyAlignment="1">
      <alignment horizontal="center" vertical="center" wrapText="1"/>
    </xf>
    <xf numFmtId="167" fontId="56" fillId="3" borderId="0" xfId="2" applyNumberFormat="1" applyFont="1" applyFill="1" applyAlignment="1">
      <alignment horizontal="center" vertical="center"/>
    </xf>
    <xf numFmtId="2" fontId="117" fillId="7" borderId="58" xfId="3" applyNumberFormat="1" applyFont="1" applyFill="1" applyBorder="1" applyAlignment="1" applyProtection="1">
      <alignment horizontal="center" vertical="center" wrapText="1"/>
      <protection locked="0"/>
    </xf>
    <xf numFmtId="0" fontId="259" fillId="2" borderId="5" xfId="3" applyFont="1" applyFill="1" applyBorder="1" applyAlignment="1">
      <alignment horizontal="center" vertical="center"/>
    </xf>
    <xf numFmtId="0" fontId="175" fillId="2" borderId="0" xfId="2" applyFont="1" applyFill="1" applyAlignment="1">
      <alignment horizontal="center" vertical="center"/>
    </xf>
    <xf numFmtId="0" fontId="175" fillId="2" borderId="4" xfId="2" applyFont="1" applyFill="1" applyBorder="1" applyAlignment="1">
      <alignment horizontal="center" vertical="center"/>
    </xf>
    <xf numFmtId="2" fontId="117" fillId="7" borderId="59" xfId="3" applyNumberFormat="1" applyFont="1" applyFill="1" applyBorder="1" applyAlignment="1" applyProtection="1">
      <alignment horizontal="center" vertical="center" wrapText="1"/>
      <protection locked="0"/>
    </xf>
    <xf numFmtId="2" fontId="117" fillId="7" borderId="84" xfId="3" applyNumberFormat="1" applyFont="1" applyFill="1" applyBorder="1" applyAlignment="1" applyProtection="1">
      <alignment horizontal="center" vertical="center" wrapText="1"/>
      <protection locked="0"/>
    </xf>
    <xf numFmtId="169" fontId="51" fillId="8" borderId="0" xfId="1" applyNumberFormat="1" applyFont="1" applyFill="1" applyAlignment="1">
      <alignment horizontal="center" vertical="center"/>
    </xf>
    <xf numFmtId="169" fontId="27" fillId="17" borderId="25" xfId="2" applyNumberFormat="1" applyFont="1" applyFill="1" applyBorder="1" applyAlignment="1">
      <alignment horizontal="center" vertical="center"/>
    </xf>
    <xf numFmtId="1" fontId="26" fillId="17" borderId="0" xfId="2" applyNumberFormat="1" applyFont="1" applyFill="1" applyAlignment="1">
      <alignment horizontal="center" vertical="center"/>
    </xf>
    <xf numFmtId="167" fontId="58" fillId="2" borderId="0" xfId="2" applyNumberFormat="1" applyFont="1" applyFill="1" applyAlignment="1">
      <alignment horizontal="center" vertical="center"/>
    </xf>
    <xf numFmtId="173" fontId="160" fillId="2" borderId="4" xfId="2" applyNumberFormat="1" applyFont="1" applyFill="1" applyBorder="1" applyAlignment="1">
      <alignment horizontal="center" vertical="center"/>
    </xf>
    <xf numFmtId="0" fontId="210" fillId="2" borderId="5" xfId="3" applyFont="1" applyFill="1" applyBorder="1" applyAlignment="1">
      <alignment horizontal="center" vertical="center"/>
    </xf>
    <xf numFmtId="0" fontId="12" fillId="2" borderId="5" xfId="3" applyFont="1" applyFill="1" applyBorder="1" applyAlignment="1">
      <alignment horizontal="center" vertical="center"/>
    </xf>
    <xf numFmtId="0" fontId="9" fillId="2" borderId="0" xfId="2" applyFont="1" applyFill="1" applyAlignment="1">
      <alignment horizontal="center"/>
    </xf>
    <xf numFmtId="0" fontId="27" fillId="2" borderId="5" xfId="1" applyFont="1" applyFill="1" applyBorder="1" applyAlignment="1">
      <alignment horizontal="center" vertical="center" wrapText="1"/>
    </xf>
    <xf numFmtId="175" fontId="66" fillId="2" borderId="0" xfId="2" applyNumberFormat="1" applyFont="1" applyFill="1" applyAlignment="1">
      <alignment horizontal="center" vertical="center"/>
    </xf>
    <xf numFmtId="175" fontId="66" fillId="2" borderId="4" xfId="2" applyNumberFormat="1" applyFont="1" applyFill="1" applyBorder="1" applyAlignment="1">
      <alignment horizontal="center" vertical="center"/>
    </xf>
    <xf numFmtId="0" fontId="302" fillId="2" borderId="5" xfId="2" applyFont="1" applyFill="1" applyBorder="1" applyAlignment="1">
      <alignment horizontal="left" vertical="center" wrapText="1"/>
    </xf>
    <xf numFmtId="0" fontId="302" fillId="2" borderId="0" xfId="2" applyFont="1" applyFill="1" applyAlignment="1">
      <alignment horizontal="left" vertical="center" wrapText="1"/>
    </xf>
    <xf numFmtId="0" fontId="302" fillId="2" borderId="4" xfId="2" applyFont="1" applyFill="1" applyBorder="1" applyAlignment="1">
      <alignment horizontal="left" vertical="center" wrapText="1"/>
    </xf>
    <xf numFmtId="0" fontId="26" fillId="2" borderId="0" xfId="2" applyFont="1" applyFill="1" applyAlignment="1">
      <alignment horizontal="center" vertical="center" wrapText="1"/>
    </xf>
    <xf numFmtId="0" fontId="306" fillId="2" borderId="5" xfId="8" applyFont="1" applyFill="1" applyBorder="1" applyAlignment="1">
      <alignment horizontal="center" vertical="center"/>
    </xf>
    <xf numFmtId="0" fontId="306" fillId="2" borderId="0" xfId="8" applyFont="1" applyFill="1" applyAlignment="1">
      <alignment horizontal="center" vertical="center"/>
    </xf>
    <xf numFmtId="0" fontId="306" fillId="2" borderId="4" xfId="8" applyFont="1" applyFill="1" applyBorder="1" applyAlignment="1">
      <alignment horizontal="center" vertical="center"/>
    </xf>
    <xf numFmtId="0" fontId="307" fillId="2" borderId="0" xfId="2" applyFont="1" applyFill="1" applyAlignment="1">
      <alignment horizontal="center" vertical="center"/>
    </xf>
    <xf numFmtId="0" fontId="307" fillId="2" borderId="4" xfId="2" applyFont="1" applyFill="1" applyBorder="1" applyAlignment="1">
      <alignment horizontal="center" vertical="center"/>
    </xf>
    <xf numFmtId="0" fontId="307" fillId="2" borderId="5" xfId="2" applyFont="1" applyFill="1" applyBorder="1" applyAlignment="1">
      <alignment horizontal="center" vertical="center"/>
    </xf>
    <xf numFmtId="0" fontId="308" fillId="2" borderId="5" xfId="8" applyFont="1" applyFill="1" applyBorder="1" applyAlignment="1">
      <alignment horizontal="center" vertical="center"/>
    </xf>
    <xf numFmtId="0" fontId="308" fillId="2" borderId="0" xfId="8" applyFont="1" applyFill="1" applyAlignment="1">
      <alignment horizontal="center" vertical="center"/>
    </xf>
    <xf numFmtId="0" fontId="308" fillId="2" borderId="4" xfId="8" applyFont="1" applyFill="1" applyBorder="1" applyAlignment="1">
      <alignment horizontal="center" vertical="center"/>
    </xf>
    <xf numFmtId="0" fontId="306" fillId="2" borderId="0" xfId="8" applyFont="1" applyFill="1" applyBorder="1" applyAlignment="1">
      <alignment horizontal="center" vertical="center"/>
    </xf>
    <xf numFmtId="0" fontId="311" fillId="2" borderId="5" xfId="8" applyFont="1" applyFill="1" applyBorder="1" applyAlignment="1">
      <alignment horizontal="center" vertical="center" wrapText="1"/>
    </xf>
    <xf numFmtId="0" fontId="311" fillId="2" borderId="0" xfId="8" applyFont="1" applyFill="1" applyAlignment="1">
      <alignment horizontal="center" vertical="center" wrapText="1"/>
    </xf>
    <xf numFmtId="0" fontId="311" fillId="2" borderId="4" xfId="8" applyFont="1" applyFill="1" applyBorder="1" applyAlignment="1">
      <alignment horizontal="center" vertical="center" wrapText="1"/>
    </xf>
    <xf numFmtId="0" fontId="308" fillId="2" borderId="5" xfId="8" applyFont="1" applyFill="1" applyBorder="1" applyAlignment="1">
      <alignment horizontal="center" vertical="center" wrapText="1"/>
    </xf>
    <xf numFmtId="0" fontId="308" fillId="2" borderId="0" xfId="8" applyFont="1" applyFill="1" applyAlignment="1">
      <alignment horizontal="center" vertical="center" wrapText="1"/>
    </xf>
    <xf numFmtId="0" fontId="308" fillId="2" borderId="4" xfId="8" applyFont="1" applyFill="1" applyBorder="1" applyAlignment="1">
      <alignment horizontal="center" vertical="center" wrapText="1"/>
    </xf>
    <xf numFmtId="0" fontId="3" fillId="23" borderId="0" xfId="3" applyFill="1" applyAlignment="1">
      <alignment vertical="center"/>
    </xf>
    <xf numFmtId="0" fontId="260" fillId="23" borderId="0" xfId="3" applyFont="1" applyFill="1" applyAlignment="1">
      <alignment horizontal="center" vertical="center" wrapText="1"/>
    </xf>
    <xf numFmtId="0" fontId="260" fillId="23" borderId="0" xfId="3" applyFont="1" applyFill="1" applyAlignment="1">
      <alignment horizontal="left" vertical="center"/>
    </xf>
    <xf numFmtId="0" fontId="260" fillId="23" borderId="10" xfId="3" applyFont="1" applyFill="1" applyBorder="1" applyAlignment="1">
      <alignment horizontal="left" vertical="center"/>
    </xf>
    <xf numFmtId="0" fontId="260" fillId="23" borderId="10" xfId="3" applyFont="1" applyFill="1" applyBorder="1" applyAlignment="1">
      <alignment horizontal="right" vertical="center"/>
    </xf>
    <xf numFmtId="0" fontId="260" fillId="23" borderId="10" xfId="3" applyFont="1" applyFill="1" applyBorder="1" applyAlignment="1">
      <alignment horizontal="center" vertical="center"/>
    </xf>
    <xf numFmtId="0" fontId="66" fillId="5" borderId="0" xfId="3" applyFont="1" applyFill="1" applyAlignment="1">
      <alignment horizontal="center" vertical="center"/>
    </xf>
    <xf numFmtId="0" fontId="9" fillId="23" borderId="0" xfId="3" applyFont="1" applyFill="1" applyAlignment="1">
      <alignment horizontal="center" vertical="center"/>
    </xf>
    <xf numFmtId="0" fontId="66" fillId="5" borderId="10" xfId="3" applyFont="1" applyFill="1" applyBorder="1" applyAlignment="1">
      <alignment horizontal="center" vertical="center"/>
    </xf>
    <xf numFmtId="0" fontId="66" fillId="23" borderId="10" xfId="3" applyFont="1" applyFill="1" applyBorder="1" applyAlignment="1">
      <alignment horizontal="center" vertical="center"/>
    </xf>
    <xf numFmtId="0" fontId="6" fillId="4" borderId="119" xfId="3" applyFont="1" applyFill="1" applyBorder="1" applyAlignment="1">
      <alignment horizontal="center" vertical="center"/>
    </xf>
    <xf numFmtId="169" fontId="32" fillId="2" borderId="120" xfId="2" applyNumberFormat="1" applyFont="1" applyFill="1" applyBorder="1" applyAlignment="1">
      <alignment horizontal="center" vertical="center"/>
    </xf>
    <xf numFmtId="167" fontId="32" fillId="2" borderId="120" xfId="2" applyNumberFormat="1" applyFont="1" applyFill="1" applyBorder="1" applyAlignment="1">
      <alignment horizontal="center" vertical="center"/>
    </xf>
    <xf numFmtId="1" fontId="32" fillId="2" borderId="120" xfId="2" applyNumberFormat="1" applyFont="1" applyFill="1" applyBorder="1" applyAlignment="1">
      <alignment horizontal="center" vertical="center"/>
    </xf>
    <xf numFmtId="177" fontId="42" fillId="2" borderId="120" xfId="2" applyNumberFormat="1" applyFont="1" applyFill="1" applyBorder="1" applyAlignment="1">
      <alignment horizontal="center" vertical="center"/>
    </xf>
    <xf numFmtId="177" fontId="14" fillId="2" borderId="120" xfId="2" applyNumberFormat="1" applyFont="1" applyFill="1" applyBorder="1" applyAlignment="1">
      <alignment horizontal="center" vertical="center"/>
    </xf>
    <xf numFmtId="169" fontId="32" fillId="2" borderId="121" xfId="2" applyNumberFormat="1" applyFont="1" applyFill="1" applyBorder="1" applyAlignment="1">
      <alignment horizontal="center" vertical="center"/>
    </xf>
    <xf numFmtId="177" fontId="42" fillId="2" borderId="122" xfId="2" applyNumberFormat="1" applyFont="1" applyFill="1" applyBorder="1" applyAlignment="1">
      <alignment horizontal="center" vertical="center"/>
    </xf>
    <xf numFmtId="177" fontId="14" fillId="2" borderId="122" xfId="2" applyNumberFormat="1" applyFont="1" applyFill="1" applyBorder="1" applyAlignment="1">
      <alignment horizontal="center" vertical="center"/>
    </xf>
    <xf numFmtId="167" fontId="32" fillId="2" borderId="122" xfId="2" applyNumberFormat="1" applyFont="1" applyFill="1" applyBorder="1" applyAlignment="1">
      <alignment horizontal="center" vertical="center"/>
    </xf>
    <xf numFmtId="0" fontId="0" fillId="2" borderId="116" xfId="0" applyFill="1" applyBorder="1"/>
    <xf numFmtId="0" fontId="3" fillId="2" borderId="28" xfId="2" applyFill="1" applyBorder="1"/>
    <xf numFmtId="0" fontId="0" fillId="2" borderId="28" xfId="0" applyFill="1" applyBorder="1"/>
    <xf numFmtId="0" fontId="0" fillId="2" borderId="117" xfId="0" applyFill="1" applyBorder="1"/>
    <xf numFmtId="0" fontId="333" fillId="2" borderId="0" xfId="2" applyFont="1" applyFill="1" applyAlignment="1">
      <alignment vertical="top"/>
    </xf>
    <xf numFmtId="0" fontId="150" fillId="23" borderId="0" xfId="0" applyFont="1" applyFill="1"/>
    <xf numFmtId="0" fontId="17" fillId="23" borderId="0" xfId="0" applyFont="1" applyFill="1"/>
    <xf numFmtId="0" fontId="7" fillId="2" borderId="0" xfId="1" applyFont="1" applyFill="1" applyAlignment="1">
      <alignment horizontal="center" vertical="center" wrapText="1"/>
    </xf>
    <xf numFmtId="0" fontId="54" fillId="2" borderId="0" xfId="2" applyFont="1" applyFill="1" applyAlignment="1">
      <alignment vertical="center"/>
    </xf>
    <xf numFmtId="0" fontId="87" fillId="14" borderId="0" xfId="2" applyFont="1" applyFill="1" applyAlignment="1">
      <alignment vertical="center"/>
    </xf>
    <xf numFmtId="0" fontId="54" fillId="14" borderId="0" xfId="2" applyFont="1" applyFill="1" applyAlignment="1">
      <alignment vertical="center"/>
    </xf>
    <xf numFmtId="167" fontId="56" fillId="3" borderId="19" xfId="2" applyNumberFormat="1" applyFont="1" applyFill="1" applyBorder="1" applyAlignment="1">
      <alignment horizontal="center" vertical="center"/>
    </xf>
    <xf numFmtId="173" fontId="65" fillId="3" borderId="50" xfId="2" applyNumberFormat="1" applyFont="1" applyFill="1" applyBorder="1" applyAlignment="1">
      <alignment vertical="center"/>
    </xf>
    <xf numFmtId="0" fontId="0" fillId="0" borderId="85" xfId="0" applyBorder="1"/>
    <xf numFmtId="173" fontId="66" fillId="2" borderId="116" xfId="2" applyNumberFormat="1" applyFont="1" applyFill="1" applyBorder="1" applyAlignment="1">
      <alignment horizontal="center" vertical="center"/>
    </xf>
    <xf numFmtId="173" fontId="26" fillId="2" borderId="116" xfId="2" applyNumberFormat="1" applyFont="1" applyFill="1" applyBorder="1" applyAlignment="1">
      <alignment horizontal="center" vertical="center"/>
    </xf>
    <xf numFmtId="173" fontId="26" fillId="2" borderId="86" xfId="2" applyNumberFormat="1" applyFont="1" applyFill="1" applyBorder="1" applyAlignment="1">
      <alignment horizontal="center" vertical="center"/>
    </xf>
    <xf numFmtId="0" fontId="52" fillId="12" borderId="0" xfId="1" applyFont="1" applyFill="1" applyAlignment="1">
      <alignment horizontal="center" vertical="center"/>
    </xf>
    <xf numFmtId="0" fontId="30" fillId="14" borderId="0" xfId="2" applyFont="1" applyFill="1" applyAlignment="1">
      <alignment vertical="center"/>
    </xf>
    <xf numFmtId="173" fontId="160" fillId="17" borderId="0" xfId="2" applyNumberFormat="1" applyFont="1" applyFill="1" applyAlignment="1">
      <alignment vertical="center"/>
    </xf>
    <xf numFmtId="0" fontId="20" fillId="10" borderId="0" xfId="2" applyFont="1" applyFill="1"/>
    <xf numFmtId="0" fontId="27" fillId="10" borderId="0" xfId="2" applyFont="1" applyFill="1"/>
    <xf numFmtId="0" fontId="337" fillId="10" borderId="0" xfId="8" applyFont="1" applyFill="1" applyBorder="1"/>
    <xf numFmtId="0" fontId="162" fillId="10" borderId="0" xfId="0" applyFont="1" applyFill="1"/>
    <xf numFmtId="0" fontId="0" fillId="10" borderId="0" xfId="0" applyFill="1"/>
    <xf numFmtId="0" fontId="32" fillId="10" borderId="0" xfId="2" applyFont="1" applyFill="1"/>
    <xf numFmtId="0" fontId="180" fillId="0" borderId="0" xfId="2" applyFont="1" applyAlignment="1">
      <alignment vertical="center"/>
    </xf>
    <xf numFmtId="0" fontId="0" fillId="2" borderId="27" xfId="0" applyFill="1" applyBorder="1"/>
    <xf numFmtId="0" fontId="3" fillId="2" borderId="117" xfId="2" applyFill="1" applyBorder="1"/>
    <xf numFmtId="0" fontId="323" fillId="14" borderId="0" xfId="0" applyFont="1" applyFill="1" applyAlignment="1">
      <alignment vertical="center" wrapText="1"/>
    </xf>
    <xf numFmtId="2" fontId="64" fillId="5" borderId="0" xfId="1" applyNumberFormat="1" applyFont="1" applyFill="1" applyAlignment="1" applyProtection="1">
      <alignment horizontal="center" vertical="center"/>
      <protection locked="0"/>
    </xf>
    <xf numFmtId="0" fontId="55" fillId="2" borderId="0" xfId="3" applyFont="1" applyFill="1" applyAlignment="1">
      <alignment horizontal="left" vertical="center"/>
    </xf>
    <xf numFmtId="0" fontId="27" fillId="14" borderId="0" xfId="3" applyFont="1" applyFill="1" applyAlignment="1">
      <alignment vertical="center"/>
    </xf>
    <xf numFmtId="0" fontId="167" fillId="14" borderId="0" xfId="3" applyFont="1" applyFill="1" applyAlignment="1">
      <alignment horizontal="right" vertical="center"/>
    </xf>
    <xf numFmtId="0" fontId="107" fillId="14" borderId="0" xfId="1" applyFont="1" applyFill="1" applyAlignment="1">
      <alignment horizontal="left" vertical="center"/>
    </xf>
    <xf numFmtId="0" fontId="9" fillId="14" borderId="0" xfId="0" applyFont="1" applyFill="1"/>
    <xf numFmtId="0" fontId="87" fillId="23" borderId="0" xfId="0" applyFont="1" applyFill="1"/>
    <xf numFmtId="0" fontId="111" fillId="2" borderId="38" xfId="3" applyFont="1" applyFill="1" applyBorder="1" applyAlignment="1">
      <alignment horizontal="center"/>
    </xf>
    <xf numFmtId="0" fontId="102" fillId="17" borderId="0" xfId="0" applyFont="1" applyFill="1"/>
    <xf numFmtId="167" fontId="201" fillId="17" borderId="6" xfId="2" applyNumberFormat="1" applyFont="1" applyFill="1" applyBorder="1" applyAlignment="1">
      <alignment horizontal="right" vertical="center"/>
    </xf>
    <xf numFmtId="0" fontId="102" fillId="17" borderId="6" xfId="0" applyFont="1" applyFill="1" applyBorder="1"/>
    <xf numFmtId="0" fontId="0" fillId="2" borderId="119" xfId="0" applyFill="1" applyBorder="1" applyAlignment="1">
      <alignment horizontal="right"/>
    </xf>
    <xf numFmtId="0" fontId="0" fillId="2" borderId="38" xfId="0" applyFill="1" applyBorder="1" applyAlignment="1">
      <alignment horizontal="right"/>
    </xf>
    <xf numFmtId="164" fontId="93" fillId="2" borderId="38" xfId="1" applyNumberFormat="1" applyFont="1" applyFill="1" applyBorder="1" applyAlignment="1">
      <alignment horizontal="left" vertical="center"/>
    </xf>
    <xf numFmtId="0" fontId="0" fillId="2" borderId="119" xfId="0" applyFill="1" applyBorder="1" applyAlignment="1">
      <alignment horizontal="left"/>
    </xf>
    <xf numFmtId="0" fontId="0" fillId="2" borderId="39" xfId="0" applyFill="1" applyBorder="1"/>
    <xf numFmtId="0" fontId="17" fillId="2" borderId="116" xfId="0" applyFont="1" applyFill="1" applyBorder="1" applyAlignment="1">
      <alignment horizontal="center"/>
    </xf>
    <xf numFmtId="164" fontId="54" fillId="2" borderId="116" xfId="1" applyNumberFormat="1" applyFont="1" applyFill="1" applyBorder="1" applyAlignment="1">
      <alignment horizontal="center" vertical="center"/>
    </xf>
    <xf numFmtId="0" fontId="0" fillId="2" borderId="118" xfId="0" applyFill="1" applyBorder="1" applyAlignment="1">
      <alignment horizontal="right"/>
    </xf>
    <xf numFmtId="0" fontId="0" fillId="2" borderId="116" xfId="0" applyFill="1" applyBorder="1" applyAlignment="1">
      <alignment horizontal="right"/>
    </xf>
    <xf numFmtId="164" fontId="93" fillId="2" borderId="116" xfId="1" applyNumberFormat="1" applyFont="1" applyFill="1" applyBorder="1" applyAlignment="1">
      <alignment horizontal="left" vertical="center"/>
    </xf>
    <xf numFmtId="0" fontId="0" fillId="2" borderId="118" xfId="0" applyFill="1" applyBorder="1" applyAlignment="1">
      <alignment horizontal="left"/>
    </xf>
    <xf numFmtId="0" fontId="0" fillId="2" borderId="32" xfId="0" applyFill="1" applyBorder="1"/>
    <xf numFmtId="0" fontId="111" fillId="2" borderId="95" xfId="3" applyFont="1" applyFill="1" applyBorder="1" applyAlignment="1">
      <alignment horizontal="center"/>
    </xf>
    <xf numFmtId="0" fontId="102" fillId="2" borderId="95" xfId="0" applyFont="1" applyFill="1" applyBorder="1"/>
    <xf numFmtId="0" fontId="102" fillId="2" borderId="101" xfId="0" applyFont="1" applyFill="1" applyBorder="1"/>
    <xf numFmtId="0" fontId="0" fillId="2" borderId="6" xfId="0" applyFill="1" applyBorder="1"/>
    <xf numFmtId="0" fontId="341" fillId="2" borderId="0" xfId="3" applyFont="1" applyFill="1" applyAlignment="1">
      <alignment horizontal="left" vertical="center"/>
    </xf>
    <xf numFmtId="0" fontId="23" fillId="2" borderId="0" xfId="3" applyFont="1" applyFill="1" applyAlignment="1">
      <alignment horizontal="center" vertical="center" textRotation="90"/>
    </xf>
    <xf numFmtId="0" fontId="53" fillId="2" borderId="0" xfId="0" applyFont="1" applyFill="1" applyAlignment="1">
      <alignment vertical="center"/>
    </xf>
    <xf numFmtId="0" fontId="342" fillId="0" borderId="0" xfId="4" applyFont="1" applyBorder="1" applyAlignment="1">
      <alignment vertical="top"/>
    </xf>
    <xf numFmtId="0" fontId="343" fillId="0" borderId="0" xfId="4" applyFont="1" applyBorder="1" applyAlignment="1">
      <alignment vertical="center"/>
    </xf>
    <xf numFmtId="0" fontId="342" fillId="2" borderId="0" xfId="4" applyFont="1" applyFill="1" applyBorder="1" applyAlignment="1">
      <alignment horizontal="center" vertical="top"/>
    </xf>
    <xf numFmtId="0" fontId="343" fillId="2" borderId="0" xfId="4" applyFont="1" applyFill="1" applyBorder="1" applyAlignment="1">
      <alignment horizontal="center" vertical="center"/>
    </xf>
    <xf numFmtId="0" fontId="51" fillId="33" borderId="0" xfId="3" applyFont="1" applyFill="1" applyAlignment="1">
      <alignment horizontal="center"/>
    </xf>
    <xf numFmtId="0" fontId="344" fillId="33" borderId="0" xfId="1" applyFont="1" applyFill="1" applyAlignment="1" applyProtection="1">
      <alignment horizontal="center" vertical="center"/>
      <protection locked="0"/>
    </xf>
    <xf numFmtId="0" fontId="172" fillId="33" borderId="0" xfId="3" applyFont="1" applyFill="1" applyAlignment="1">
      <alignment horizontal="center"/>
    </xf>
    <xf numFmtId="164" fontId="132" fillId="33" borderId="0" xfId="2" applyNumberFormat="1" applyFont="1" applyFill="1" applyAlignment="1">
      <alignment horizontal="center" vertical="center"/>
    </xf>
    <xf numFmtId="164" fontId="132" fillId="33" borderId="4" xfId="2" applyNumberFormat="1" applyFont="1" applyFill="1" applyBorder="1" applyAlignment="1">
      <alignment horizontal="center" vertical="center"/>
    </xf>
    <xf numFmtId="0" fontId="51" fillId="33" borderId="13" xfId="3" applyFont="1" applyFill="1" applyBorder="1" applyAlignment="1">
      <alignment horizontal="center"/>
    </xf>
    <xf numFmtId="0" fontId="344" fillId="33" borderId="13" xfId="1" applyFont="1" applyFill="1" applyBorder="1" applyAlignment="1" applyProtection="1">
      <alignment horizontal="center" vertical="center"/>
      <protection locked="0"/>
    </xf>
    <xf numFmtId="164" fontId="132" fillId="33" borderId="13" xfId="2" applyNumberFormat="1" applyFont="1" applyFill="1" applyBorder="1" applyAlignment="1">
      <alignment horizontal="center" vertical="center"/>
    </xf>
    <xf numFmtId="164" fontId="132" fillId="33" borderId="16" xfId="2" applyNumberFormat="1" applyFont="1" applyFill="1" applyBorder="1" applyAlignment="1">
      <alignment horizontal="center" vertical="center"/>
    </xf>
    <xf numFmtId="0" fontId="111" fillId="2" borderId="116" xfId="3" applyFont="1" applyFill="1" applyBorder="1" applyAlignment="1">
      <alignment vertical="center" wrapText="1"/>
    </xf>
    <xf numFmtId="0" fontId="111" fillId="2" borderId="32" xfId="3" applyFont="1" applyFill="1" applyBorder="1" applyAlignment="1">
      <alignment vertical="center" wrapText="1"/>
    </xf>
    <xf numFmtId="0" fontId="44" fillId="2" borderId="8" xfId="2" applyFont="1" applyFill="1" applyBorder="1" applyAlignment="1">
      <alignment horizontal="left" vertical="center"/>
    </xf>
    <xf numFmtId="0" fontId="183" fillId="2" borderId="116" xfId="2" applyFont="1" applyFill="1" applyBorder="1" applyAlignment="1">
      <alignment vertical="center"/>
    </xf>
    <xf numFmtId="0" fontId="0" fillId="2" borderId="116" xfId="0" applyFill="1" applyBorder="1" applyAlignment="1">
      <alignment vertical="center"/>
    </xf>
    <xf numFmtId="0" fontId="44" fillId="2" borderId="64" xfId="2" applyFont="1" applyFill="1" applyBorder="1" applyAlignment="1">
      <alignment horizontal="center" vertical="center"/>
    </xf>
    <xf numFmtId="169" fontId="26" fillId="2" borderId="31" xfId="1" applyNumberFormat="1" applyFont="1" applyFill="1" applyBorder="1" applyAlignment="1">
      <alignment vertical="center"/>
    </xf>
    <xf numFmtId="169" fontId="52" fillId="2" borderId="31" xfId="1" applyNumberFormat="1" applyFont="1" applyFill="1" applyBorder="1" applyAlignment="1">
      <alignment horizontal="center" vertical="center"/>
    </xf>
    <xf numFmtId="0" fontId="42" fillId="2" borderId="31" xfId="2" applyFont="1" applyFill="1" applyBorder="1" applyAlignment="1">
      <alignment horizontal="right" vertical="center"/>
    </xf>
    <xf numFmtId="167" fontId="56" fillId="2" borderId="31" xfId="2" applyNumberFormat="1" applyFont="1" applyFill="1" applyBorder="1" applyAlignment="1">
      <alignment horizontal="center" vertical="center"/>
    </xf>
    <xf numFmtId="167" fontId="58" fillId="2" borderId="31" xfId="2" applyNumberFormat="1" applyFont="1" applyFill="1" applyBorder="1" applyAlignment="1">
      <alignment horizontal="center" vertical="center"/>
    </xf>
    <xf numFmtId="173" fontId="68" fillId="2" borderId="31" xfId="2" applyNumberFormat="1" applyFont="1" applyFill="1" applyBorder="1" applyAlignment="1">
      <alignment horizontal="center" vertical="center"/>
    </xf>
    <xf numFmtId="173" fontId="160" fillId="2" borderId="31" xfId="2" applyNumberFormat="1" applyFont="1" applyFill="1" applyBorder="1" applyAlignment="1">
      <alignment horizontal="center" vertical="center"/>
    </xf>
    <xf numFmtId="167" fontId="58" fillId="2" borderId="29" xfId="2" applyNumberFormat="1" applyFont="1" applyFill="1" applyBorder="1" applyAlignment="1">
      <alignment horizontal="center" vertical="center"/>
    </xf>
    <xf numFmtId="0" fontId="26" fillId="25" borderId="0" xfId="0" applyFont="1" applyFill="1"/>
    <xf numFmtId="0" fontId="350" fillId="25" borderId="0" xfId="8" applyFont="1" applyFill="1"/>
    <xf numFmtId="0" fontId="75" fillId="25" borderId="0" xfId="8" applyFont="1" applyFill="1"/>
    <xf numFmtId="0" fontId="26" fillId="25" borderId="0" xfId="2" applyFont="1" applyFill="1" applyAlignment="1">
      <alignment horizontal="center" vertical="center"/>
    </xf>
    <xf numFmtId="0" fontId="289" fillId="2" borderId="0" xfId="2" applyFont="1" applyFill="1" applyAlignment="1">
      <alignment vertical="center"/>
    </xf>
    <xf numFmtId="0" fontId="26" fillId="2" borderId="0" xfId="0" applyFont="1" applyFill="1" applyAlignment="1">
      <alignment vertical="center"/>
    </xf>
    <xf numFmtId="0" fontId="26" fillId="2" borderId="0" xfId="0" applyFont="1" applyFill="1"/>
    <xf numFmtId="0" fontId="337" fillId="2" borderId="0" xfId="4" applyFont="1" applyFill="1" applyAlignment="1">
      <alignment vertical="center"/>
    </xf>
    <xf numFmtId="0" fontId="351" fillId="0" borderId="0" xfId="4" applyFont="1" applyAlignment="1">
      <alignment vertical="center"/>
    </xf>
    <xf numFmtId="0" fontId="87" fillId="0" borderId="0" xfId="0" applyFont="1" applyAlignment="1">
      <alignment horizontal="center"/>
    </xf>
    <xf numFmtId="0" fontId="235" fillId="25" borderId="0" xfId="2" applyFont="1" applyFill="1" applyAlignment="1">
      <alignment horizontal="right" vertical="center"/>
    </xf>
    <xf numFmtId="0" fontId="352" fillId="25" borderId="0" xfId="8" applyFont="1" applyFill="1" applyAlignment="1">
      <alignment vertical="center"/>
    </xf>
    <xf numFmtId="0" fontId="235" fillId="25" borderId="0" xfId="0" applyFont="1" applyFill="1"/>
    <xf numFmtId="164" fontId="9" fillId="3" borderId="22" xfId="1" applyNumberFormat="1" applyFont="1" applyFill="1" applyBorder="1" applyAlignment="1">
      <alignment horizontal="center" vertical="center"/>
    </xf>
    <xf numFmtId="164" fontId="9" fillId="3" borderId="0" xfId="1" applyNumberFormat="1" applyFont="1" applyFill="1" applyAlignment="1">
      <alignment horizontal="center" vertical="center"/>
    </xf>
    <xf numFmtId="165" fontId="9" fillId="3" borderId="0" xfId="2" applyNumberFormat="1" applyFont="1" applyFill="1" applyAlignment="1">
      <alignment horizontal="center" vertical="center"/>
    </xf>
    <xf numFmtId="167" fontId="70" fillId="3" borderId="0" xfId="2" applyNumberFormat="1" applyFont="1" applyFill="1" applyAlignment="1">
      <alignment horizontal="center" vertical="center"/>
    </xf>
    <xf numFmtId="173" fontId="9" fillId="3" borderId="0" xfId="2" applyNumberFormat="1" applyFont="1" applyFill="1" applyAlignment="1">
      <alignment horizontal="center" vertical="center"/>
    </xf>
    <xf numFmtId="167" fontId="70" fillId="3" borderId="4" xfId="2" applyNumberFormat="1" applyFont="1" applyFill="1" applyBorder="1" applyAlignment="1">
      <alignment horizontal="center" vertical="center"/>
    </xf>
    <xf numFmtId="0" fontId="261" fillId="5" borderId="0" xfId="3" applyFont="1" applyFill="1" applyAlignment="1">
      <alignment horizontal="center" vertical="center"/>
    </xf>
    <xf numFmtId="0" fontId="18" fillId="2" borderId="127" xfId="1" applyFont="1" applyFill="1" applyBorder="1" applyAlignment="1" applyProtection="1">
      <alignment vertical="center"/>
      <protection locked="0"/>
    </xf>
    <xf numFmtId="0" fontId="18" fillId="2" borderId="72" xfId="1" applyFont="1" applyFill="1" applyBorder="1" applyAlignment="1" applyProtection="1">
      <alignment vertical="center"/>
      <protection locked="0"/>
    </xf>
    <xf numFmtId="0" fontId="18" fillId="2" borderId="128" xfId="1" applyFont="1" applyFill="1" applyBorder="1" applyAlignment="1" applyProtection="1">
      <alignment vertical="center"/>
      <protection locked="0"/>
    </xf>
    <xf numFmtId="0" fontId="27" fillId="2" borderId="73" xfId="2" applyFont="1" applyFill="1" applyBorder="1" applyAlignment="1">
      <alignment horizontal="right" vertical="center"/>
    </xf>
    <xf numFmtId="0" fontId="3" fillId="2" borderId="73" xfId="2" applyFill="1" applyBorder="1"/>
    <xf numFmtId="0" fontId="239" fillId="2" borderId="73" xfId="2" applyFont="1" applyFill="1" applyBorder="1"/>
    <xf numFmtId="0" fontId="3" fillId="26" borderId="0" xfId="2" applyFill="1"/>
    <xf numFmtId="0" fontId="246" fillId="19" borderId="75" xfId="2" applyFont="1" applyFill="1" applyBorder="1" applyAlignment="1">
      <alignment vertical="center"/>
    </xf>
    <xf numFmtId="0" fontId="23" fillId="2" borderId="73" xfId="2" applyFont="1" applyFill="1" applyBorder="1"/>
    <xf numFmtId="0" fontId="231" fillId="24" borderId="75" xfId="1" applyFont="1" applyFill="1" applyBorder="1" applyAlignment="1">
      <alignment horizontal="center" vertical="center"/>
    </xf>
    <xf numFmtId="0" fontId="66" fillId="2" borderId="0" xfId="2" applyFont="1" applyFill="1" applyAlignment="1">
      <alignment vertical="top"/>
    </xf>
    <xf numFmtId="0" fontId="7" fillId="2" borderId="0" xfId="3" applyFont="1" applyFill="1" applyAlignment="1">
      <alignment horizontal="center" vertical="center"/>
    </xf>
    <xf numFmtId="0" fontId="8" fillId="2" borderId="0" xfId="3" applyFont="1" applyFill="1" applyAlignment="1">
      <alignment horizontal="center" vertical="center"/>
    </xf>
    <xf numFmtId="0" fontId="7" fillId="7" borderId="73" xfId="3" applyFont="1" applyFill="1" applyBorder="1" applyAlignment="1" applyProtection="1">
      <alignment horizontal="center" vertical="center"/>
      <protection locked="0"/>
    </xf>
    <xf numFmtId="2" fontId="105" fillId="2" borderId="0" xfId="1" applyNumberFormat="1" applyFont="1" applyFill="1" applyAlignment="1" applyProtection="1">
      <alignment horizontal="center" vertical="center"/>
      <protection locked="0"/>
    </xf>
    <xf numFmtId="0" fontId="106" fillId="2" borderId="0" xfId="2" applyFont="1" applyFill="1"/>
    <xf numFmtId="0" fontId="217" fillId="2" borderId="0" xfId="2" applyFont="1" applyFill="1" applyAlignment="1">
      <alignment horizontal="center" vertical="center"/>
    </xf>
    <xf numFmtId="0" fontId="217" fillId="2" borderId="4" xfId="2" applyFont="1" applyFill="1" applyBorder="1" applyAlignment="1">
      <alignment horizontal="center" vertical="center"/>
    </xf>
    <xf numFmtId="0" fontId="32" fillId="2" borderId="23" xfId="2" applyFont="1" applyFill="1" applyBorder="1" applyAlignment="1">
      <alignment horizontal="left"/>
    </xf>
    <xf numFmtId="0" fontId="275" fillId="2" borderId="0" xfId="2" applyFont="1" applyFill="1"/>
    <xf numFmtId="0" fontId="120" fillId="14" borderId="0" xfId="3" applyFont="1" applyFill="1" applyAlignment="1">
      <alignment vertical="center"/>
    </xf>
    <xf numFmtId="0" fontId="3" fillId="16" borderId="0" xfId="2" applyFill="1"/>
    <xf numFmtId="0" fontId="41" fillId="3" borderId="0" xfId="0" applyFont="1" applyFill="1"/>
    <xf numFmtId="167" fontId="127" fillId="3" borderId="0" xfId="2" applyNumberFormat="1" applyFont="1" applyFill="1" applyAlignment="1">
      <alignment horizontal="right" vertical="center"/>
    </xf>
    <xf numFmtId="0" fontId="123" fillId="2" borderId="0" xfId="0" applyFont="1" applyFill="1" applyAlignment="1">
      <alignment horizontal="center" vertical="center" wrapText="1"/>
    </xf>
    <xf numFmtId="0" fontId="118" fillId="3" borderId="0" xfId="2" applyFont="1" applyFill="1" applyAlignment="1">
      <alignment vertical="center"/>
    </xf>
    <xf numFmtId="167" fontId="127" fillId="3" borderId="0" xfId="2" applyNumberFormat="1" applyFont="1" applyFill="1" applyAlignment="1">
      <alignment vertical="center"/>
    </xf>
    <xf numFmtId="0" fontId="123" fillId="3" borderId="0" xfId="0" applyFont="1" applyFill="1" applyAlignment="1">
      <alignment horizontal="center" vertical="center" wrapText="1"/>
    </xf>
    <xf numFmtId="0" fontId="126" fillId="3" borderId="0" xfId="2" applyFont="1" applyFill="1" applyAlignment="1">
      <alignment horizontal="center" vertical="center"/>
    </xf>
    <xf numFmtId="2" fontId="9" fillId="7" borderId="0" xfId="3" applyNumberFormat="1" applyFont="1" applyFill="1" applyAlignment="1" applyProtection="1">
      <alignment vertical="center"/>
      <protection locked="0"/>
    </xf>
    <xf numFmtId="0" fontId="130" fillId="2" borderId="137" xfId="3" applyFont="1" applyFill="1" applyBorder="1" applyAlignment="1">
      <alignment horizontal="center" vertical="center"/>
    </xf>
    <xf numFmtId="0" fontId="3" fillId="2" borderId="18" xfId="2" applyFill="1" applyBorder="1"/>
    <xf numFmtId="167" fontId="127" fillId="3" borderId="140" xfId="2" applyNumberFormat="1" applyFont="1" applyFill="1" applyBorder="1" applyAlignment="1">
      <alignment horizontal="center" vertical="center"/>
    </xf>
    <xf numFmtId="167" fontId="127" fillId="3" borderId="141" xfId="2" applyNumberFormat="1" applyFont="1" applyFill="1" applyBorder="1" applyAlignment="1">
      <alignment horizontal="center" vertical="center"/>
    </xf>
    <xf numFmtId="171" fontId="127" fillId="3" borderId="141" xfId="2" applyNumberFormat="1" applyFont="1" applyFill="1" applyBorder="1" applyAlignment="1">
      <alignment horizontal="center" vertical="center"/>
    </xf>
    <xf numFmtId="167" fontId="127" fillId="3" borderId="141" xfId="2" applyNumberFormat="1" applyFont="1" applyFill="1" applyBorder="1" applyAlignment="1">
      <alignment horizontal="right" vertical="center"/>
    </xf>
    <xf numFmtId="0" fontId="119" fillId="3" borderId="141" xfId="3" applyFont="1" applyFill="1" applyBorder="1" applyAlignment="1">
      <alignment horizontal="center" vertical="center"/>
    </xf>
    <xf numFmtId="0" fontId="130" fillId="2" borderId="143" xfId="3" applyFont="1" applyFill="1" applyBorder="1" applyAlignment="1">
      <alignment horizontal="center" vertical="center"/>
    </xf>
    <xf numFmtId="2" fontId="9" fillId="7" borderId="144" xfId="3" applyNumberFormat="1" applyFont="1" applyFill="1" applyBorder="1" applyAlignment="1" applyProtection="1">
      <alignment vertical="center"/>
      <protection locked="0"/>
    </xf>
    <xf numFmtId="0" fontId="22" fillId="2" borderId="144" xfId="2" applyFont="1" applyFill="1" applyBorder="1"/>
    <xf numFmtId="0" fontId="130" fillId="2" borderId="144" xfId="3" applyFont="1" applyFill="1" applyBorder="1" applyAlignment="1">
      <alignment horizontal="center" vertical="center"/>
    </xf>
    <xf numFmtId="0" fontId="9" fillId="2" borderId="144" xfId="1" applyFont="1" applyFill="1" applyBorder="1" applyAlignment="1">
      <alignment vertical="center"/>
    </xf>
    <xf numFmtId="0" fontId="3" fillId="2" borderId="145" xfId="2" applyFill="1" applyBorder="1"/>
    <xf numFmtId="173" fontId="9" fillId="2" borderId="0" xfId="2" applyNumberFormat="1" applyFont="1" applyFill="1" applyAlignment="1">
      <alignment horizontal="left" vertical="center"/>
    </xf>
    <xf numFmtId="0" fontId="18" fillId="2" borderId="0" xfId="2" applyFont="1" applyFill="1"/>
    <xf numFmtId="0" fontId="22" fillId="2" borderId="138" xfId="2" applyFont="1" applyFill="1" applyBorder="1"/>
    <xf numFmtId="0" fontId="22" fillId="2" borderId="13" xfId="2" applyFont="1" applyFill="1" applyBorder="1"/>
    <xf numFmtId="0" fontId="3" fillId="2" borderId="139" xfId="2" applyFill="1" applyBorder="1"/>
    <xf numFmtId="0" fontId="171" fillId="2" borderId="0" xfId="3" applyFont="1" applyFill="1" applyAlignment="1">
      <alignment horizontal="center" vertical="center"/>
    </xf>
    <xf numFmtId="0" fontId="51" fillId="2" borderId="22" xfId="3" applyFont="1" applyFill="1" applyBorder="1" applyAlignment="1">
      <alignment horizontal="left" vertical="center"/>
    </xf>
    <xf numFmtId="0" fontId="171" fillId="2" borderId="4" xfId="3" applyFont="1" applyFill="1" applyBorder="1" applyAlignment="1">
      <alignment horizontal="center" vertical="center"/>
    </xf>
    <xf numFmtId="167" fontId="127" fillId="3" borderId="22" xfId="2" applyNumberFormat="1" applyFont="1" applyFill="1" applyBorder="1" applyAlignment="1">
      <alignment vertical="center"/>
    </xf>
    <xf numFmtId="0" fontId="0" fillId="3" borderId="12" xfId="0" applyFill="1" applyBorder="1"/>
    <xf numFmtId="0" fontId="3" fillId="3" borderId="13" xfId="2" applyFill="1" applyBorder="1"/>
    <xf numFmtId="0" fontId="0" fillId="3" borderId="13" xfId="0" applyFill="1" applyBorder="1"/>
    <xf numFmtId="0" fontId="123" fillId="3" borderId="13" xfId="0" applyFont="1" applyFill="1" applyBorder="1" applyAlignment="1">
      <alignment horizontal="center" vertical="center" wrapText="1"/>
    </xf>
    <xf numFmtId="173" fontId="65" fillId="3" borderId="13" xfId="2" applyNumberFormat="1" applyFont="1" applyFill="1" applyBorder="1" applyAlignment="1">
      <alignment horizontal="left" vertical="center"/>
    </xf>
    <xf numFmtId="0" fontId="0" fillId="3" borderId="16" xfId="0" applyFill="1" applyBorder="1"/>
    <xf numFmtId="0" fontId="116" fillId="3" borderId="0" xfId="2" applyFont="1" applyFill="1" applyAlignment="1">
      <alignment vertical="center"/>
    </xf>
    <xf numFmtId="0" fontId="117" fillId="3" borderId="0" xfId="2" applyFont="1" applyFill="1" applyAlignment="1">
      <alignment horizontal="right" vertical="center"/>
    </xf>
    <xf numFmtId="0" fontId="0" fillId="36" borderId="0" xfId="0" applyFill="1"/>
    <xf numFmtId="0" fontId="3" fillId="36" borderId="0" xfId="2" applyFill="1"/>
    <xf numFmtId="0" fontId="9" fillId="36" borderId="0" xfId="0" applyFont="1" applyFill="1"/>
    <xf numFmtId="0" fontId="109" fillId="36" borderId="0" xfId="2" applyFont="1" applyFill="1" applyAlignment="1">
      <alignment horizontal="right"/>
    </xf>
    <xf numFmtId="164" fontId="109" fillId="36" borderId="0" xfId="2" applyNumberFormat="1" applyFont="1" applyFill="1"/>
    <xf numFmtId="0" fontId="29" fillId="36" borderId="0" xfId="3" applyFont="1" applyFill="1" applyAlignment="1">
      <alignment horizontal="center" vertical="center"/>
    </xf>
    <xf numFmtId="0" fontId="29" fillId="36" borderId="0" xfId="3" applyFont="1" applyFill="1" applyAlignment="1">
      <alignment vertical="center"/>
    </xf>
    <xf numFmtId="0" fontId="28" fillId="36" borderId="0" xfId="3" applyFont="1" applyFill="1" applyAlignment="1">
      <alignment horizontal="center" vertical="center"/>
    </xf>
    <xf numFmtId="0" fontId="111" fillId="36" borderId="0" xfId="3" applyFont="1" applyFill="1" applyAlignment="1">
      <alignment horizontal="right" vertical="center"/>
    </xf>
    <xf numFmtId="0" fontId="111" fillId="36" borderId="0" xfId="3" applyFont="1" applyFill="1" applyAlignment="1">
      <alignment horizontal="left" vertical="center"/>
    </xf>
    <xf numFmtId="0" fontId="26" fillId="36" borderId="0" xfId="3" applyFont="1" applyFill="1" applyAlignment="1">
      <alignment horizontal="center" vertical="center"/>
    </xf>
    <xf numFmtId="0" fontId="52" fillId="36" borderId="0" xfId="0" applyFont="1" applyFill="1" applyAlignment="1">
      <alignment vertical="center"/>
    </xf>
    <xf numFmtId="0" fontId="30" fillId="36" borderId="0" xfId="3" applyFont="1" applyFill="1" applyAlignment="1">
      <alignment horizontal="right" vertical="center"/>
    </xf>
    <xf numFmtId="0" fontId="30" fillId="36" borderId="0" xfId="0" applyFont="1" applyFill="1" applyAlignment="1">
      <alignment horizontal="right"/>
    </xf>
    <xf numFmtId="0" fontId="52" fillId="36" borderId="0" xfId="0" applyFont="1" applyFill="1" applyAlignment="1">
      <alignment horizontal="right" vertical="center"/>
    </xf>
    <xf numFmtId="0" fontId="7" fillId="36" borderId="0" xfId="0" applyFont="1" applyFill="1" applyAlignment="1">
      <alignment vertical="center"/>
    </xf>
    <xf numFmtId="0" fontId="67" fillId="36" borderId="0" xfId="2" applyFont="1" applyFill="1" applyAlignment="1">
      <alignment horizontal="right"/>
    </xf>
    <xf numFmtId="0" fontId="30" fillId="36" borderId="0" xfId="3" applyFont="1" applyFill="1" applyAlignment="1">
      <alignment vertical="center"/>
    </xf>
    <xf numFmtId="0" fontId="30" fillId="36" borderId="0" xfId="3" applyFont="1" applyFill="1" applyAlignment="1">
      <alignment horizontal="center" vertical="center"/>
    </xf>
    <xf numFmtId="0" fontId="52" fillId="36" borderId="0" xfId="0" applyFont="1" applyFill="1" applyAlignment="1">
      <alignment horizontal="left" vertical="center"/>
    </xf>
    <xf numFmtId="0" fontId="3" fillId="36" borderId="0" xfId="2" applyFill="1" applyAlignment="1">
      <alignment vertical="center"/>
    </xf>
    <xf numFmtId="0" fontId="114" fillId="36" borderId="0" xfId="3" applyFont="1" applyFill="1" applyAlignment="1">
      <alignment vertical="center"/>
    </xf>
    <xf numFmtId="0" fontId="29" fillId="36" borderId="0" xfId="3" applyFont="1" applyFill="1" applyAlignment="1">
      <alignment horizontal="right" vertical="center"/>
    </xf>
    <xf numFmtId="0" fontId="12" fillId="2" borderId="8" xfId="3" applyFont="1" applyFill="1" applyBorder="1" applyAlignment="1">
      <alignment horizontal="center" vertical="center"/>
    </xf>
    <xf numFmtId="173" fontId="65" fillId="2" borderId="8" xfId="2" applyNumberFormat="1" applyFont="1" applyFill="1" applyBorder="1" applyAlignment="1">
      <alignment horizontal="left" vertical="center"/>
    </xf>
    <xf numFmtId="173" fontId="7" fillId="2" borderId="0" xfId="2" applyNumberFormat="1" applyFont="1" applyFill="1" applyAlignment="1">
      <alignment horizontal="left" vertical="center"/>
    </xf>
    <xf numFmtId="0" fontId="141" fillId="2" borderId="0" xfId="0" applyFont="1" applyFill="1" applyAlignment="1">
      <alignment vertical="center"/>
    </xf>
    <xf numFmtId="0" fontId="142" fillId="2" borderId="0" xfId="0" applyFont="1" applyFill="1" applyAlignment="1">
      <alignment vertical="center"/>
    </xf>
    <xf numFmtId="0" fontId="141" fillId="2" borderId="0" xfId="0" applyFont="1" applyFill="1" applyAlignment="1">
      <alignment horizontal="left" vertical="center"/>
    </xf>
    <xf numFmtId="0" fontId="80" fillId="2" borderId="0" xfId="8" applyFill="1" applyBorder="1" applyAlignment="1">
      <alignment vertical="center"/>
    </xf>
    <xf numFmtId="0" fontId="29" fillId="2" borderId="8" xfId="3" applyFont="1" applyFill="1" applyBorder="1" applyAlignment="1">
      <alignment vertical="center"/>
    </xf>
    <xf numFmtId="0" fontId="43" fillId="2" borderId="0" xfId="3" applyFont="1" applyFill="1" applyAlignment="1">
      <alignment horizontal="left" vertical="center"/>
    </xf>
    <xf numFmtId="0" fontId="44" fillId="36" borderId="0" xfId="3" applyFont="1" applyFill="1" applyAlignment="1">
      <alignment horizontal="right" vertical="center"/>
    </xf>
    <xf numFmtId="0" fontId="12" fillId="36" borderId="0" xfId="3" applyFont="1" applyFill="1" applyAlignment="1">
      <alignment horizontal="center" vertical="center"/>
    </xf>
    <xf numFmtId="0" fontId="44" fillId="5" borderId="0" xfId="3" applyFont="1" applyFill="1" applyAlignment="1">
      <alignment horizontal="right" vertical="center"/>
    </xf>
    <xf numFmtId="0" fontId="12" fillId="5" borderId="0" xfId="3" applyFont="1" applyFill="1" applyAlignment="1">
      <alignment horizontal="center" vertical="center"/>
    </xf>
    <xf numFmtId="0" fontId="44" fillId="25" borderId="0" xfId="3" applyFont="1" applyFill="1" applyAlignment="1">
      <alignment horizontal="right" vertical="center"/>
    </xf>
    <xf numFmtId="0" fontId="87" fillId="25" borderId="0" xfId="3" applyFont="1" applyFill="1" applyAlignment="1">
      <alignment vertical="center"/>
    </xf>
    <xf numFmtId="0" fontId="12" fillId="25" borderId="0" xfId="0" applyFont="1" applyFill="1"/>
    <xf numFmtId="0" fontId="87" fillId="2" borderId="0" xfId="3" applyFont="1" applyFill="1" applyAlignment="1">
      <alignment vertical="center"/>
    </xf>
    <xf numFmtId="0" fontId="111" fillId="2" borderId="73" xfId="3" applyFont="1" applyFill="1" applyBorder="1" applyAlignment="1">
      <alignment vertical="center"/>
    </xf>
    <xf numFmtId="0" fontId="158" fillId="6" borderId="0" xfId="2" applyFont="1" applyFill="1" applyAlignment="1">
      <alignment vertical="center"/>
    </xf>
    <xf numFmtId="0" fontId="158" fillId="12" borderId="0" xfId="2" applyFont="1" applyFill="1" applyAlignment="1">
      <alignment vertical="center"/>
    </xf>
    <xf numFmtId="0" fontId="42" fillId="10" borderId="0" xfId="0" applyFont="1" applyFill="1" applyAlignment="1">
      <alignment vertical="center"/>
    </xf>
    <xf numFmtId="0" fontId="27" fillId="14" borderId="0" xfId="3" applyFont="1" applyFill="1" applyAlignment="1">
      <alignment horizontal="center" vertical="center"/>
    </xf>
    <xf numFmtId="0" fontId="87" fillId="14" borderId="0" xfId="3" applyFont="1" applyFill="1" applyAlignment="1">
      <alignment horizontal="center" vertical="center"/>
    </xf>
    <xf numFmtId="0" fontId="345" fillId="14" borderId="0" xfId="3" applyFont="1" applyFill="1" applyAlignment="1">
      <alignment vertical="center"/>
    </xf>
    <xf numFmtId="1" fontId="133" fillId="18" borderId="0" xfId="3" applyNumberFormat="1" applyFont="1" applyFill="1" applyAlignment="1">
      <alignment horizontal="center" vertical="center"/>
    </xf>
    <xf numFmtId="0" fontId="19" fillId="3" borderId="0" xfId="1" applyFont="1" applyFill="1" applyAlignment="1">
      <alignment horizontal="center" vertical="center"/>
    </xf>
    <xf numFmtId="0" fontId="205" fillId="17" borderId="0" xfId="1" applyFont="1" applyFill="1" applyAlignment="1">
      <alignment horizontal="center" vertical="center"/>
    </xf>
    <xf numFmtId="165" fontId="196" fillId="17" borderId="0" xfId="1" applyNumberFormat="1" applyFont="1" applyFill="1" applyAlignment="1">
      <alignment horizontal="center" vertical="center"/>
    </xf>
    <xf numFmtId="178" fontId="6" fillId="30" borderId="0" xfId="1" applyNumberFormat="1" applyFont="1" applyFill="1" applyAlignment="1">
      <alignment horizontal="center" vertical="center"/>
    </xf>
    <xf numFmtId="0" fontId="6" fillId="30" borderId="0" xfId="1" applyFont="1" applyFill="1" applyAlignment="1">
      <alignment horizontal="center" vertical="center"/>
    </xf>
    <xf numFmtId="0" fontId="0" fillId="2" borderId="0" xfId="0" applyFill="1" applyAlignment="1">
      <alignment horizontal="center" vertical="center" wrapText="1"/>
    </xf>
    <xf numFmtId="0" fontId="96" fillId="2" borderId="0" xfId="3" applyFont="1" applyFill="1" applyAlignment="1">
      <alignment horizontal="center" vertical="center"/>
    </xf>
    <xf numFmtId="0" fontId="140" fillId="2" borderId="0" xfId="3" applyFont="1" applyFill="1" applyAlignment="1">
      <alignment horizontal="center" vertical="center" wrapText="1"/>
    </xf>
    <xf numFmtId="0" fontId="166" fillId="2" borderId="0" xfId="0" applyFont="1" applyFill="1" applyAlignment="1">
      <alignment horizontal="center" vertical="center" wrapText="1"/>
    </xf>
    <xf numFmtId="167" fontId="67" fillId="3" borderId="0" xfId="2" applyNumberFormat="1" applyFont="1" applyFill="1" applyAlignment="1">
      <alignment horizontal="center" vertical="center"/>
    </xf>
    <xf numFmtId="171" fontId="67" fillId="3" borderId="0" xfId="2" applyNumberFormat="1" applyFont="1" applyFill="1" applyAlignment="1">
      <alignment horizontal="center" vertical="center"/>
    </xf>
    <xf numFmtId="0" fontId="138" fillId="3" borderId="0" xfId="1" applyFont="1" applyFill="1" applyAlignment="1">
      <alignment horizontal="center" vertical="center"/>
    </xf>
    <xf numFmtId="0" fontId="49" fillId="3" borderId="0" xfId="2" applyFont="1" applyFill="1" applyAlignment="1">
      <alignment horizontal="center" vertical="center"/>
    </xf>
    <xf numFmtId="164" fontId="117" fillId="3" borderId="0" xfId="2" applyNumberFormat="1" applyFont="1" applyFill="1" applyAlignment="1">
      <alignment horizontal="center" vertical="center"/>
    </xf>
    <xf numFmtId="0" fontId="139" fillId="3" borderId="0" xfId="3" applyFont="1" applyFill="1" applyAlignment="1">
      <alignment horizontal="center" vertical="center"/>
    </xf>
    <xf numFmtId="0" fontId="13" fillId="3" borderId="13" xfId="3" applyFont="1" applyFill="1" applyBorder="1" applyAlignment="1">
      <alignment horizontal="center" vertical="center"/>
    </xf>
    <xf numFmtId="170" fontId="97" fillId="8" borderId="0" xfId="2" applyNumberFormat="1" applyFont="1" applyFill="1" applyAlignment="1">
      <alignment horizontal="center" vertical="center"/>
    </xf>
    <xf numFmtId="0" fontId="13" fillId="3" borderId="0" xfId="3" applyFont="1" applyFill="1" applyAlignment="1">
      <alignment horizontal="center" vertical="center"/>
    </xf>
    <xf numFmtId="0" fontId="113" fillId="2" borderId="0" xfId="1" applyFont="1" applyFill="1" applyAlignment="1">
      <alignment horizontal="center" vertical="center" wrapText="1"/>
    </xf>
    <xf numFmtId="2" fontId="128" fillId="7" borderId="0" xfId="3" applyNumberFormat="1" applyFont="1" applyFill="1" applyAlignment="1" applyProtection="1">
      <alignment horizontal="center" vertical="center" wrapText="1"/>
      <protection locked="0"/>
    </xf>
    <xf numFmtId="0" fontId="44" fillId="6" borderId="0" xfId="2" applyFont="1" applyFill="1" applyAlignment="1">
      <alignment horizontal="center" vertical="center"/>
    </xf>
    <xf numFmtId="0" fontId="10" fillId="2" borderId="6" xfId="0" applyFont="1" applyFill="1" applyBorder="1" applyAlignment="1">
      <alignment horizontal="center" vertical="center" wrapText="1"/>
    </xf>
    <xf numFmtId="2" fontId="117" fillId="7" borderId="0" xfId="3" applyNumberFormat="1" applyFont="1" applyFill="1" applyAlignment="1" applyProtection="1">
      <alignment horizontal="center" vertical="center" wrapText="1"/>
      <protection locked="0"/>
    </xf>
    <xf numFmtId="0" fontId="12" fillId="2" borderId="0" xfId="3" applyFont="1" applyFill="1" applyAlignment="1">
      <alignment horizontal="center" vertical="center"/>
    </xf>
    <xf numFmtId="0" fontId="150" fillId="2" borderId="8" xfId="3" applyFont="1" applyFill="1" applyBorder="1" applyAlignment="1">
      <alignment horizontal="center" vertical="center"/>
    </xf>
    <xf numFmtId="0" fontId="111" fillId="2" borderId="6" xfId="3" applyFont="1" applyFill="1" applyBorder="1" applyAlignment="1">
      <alignment horizontal="center" vertical="center"/>
    </xf>
    <xf numFmtId="0" fontId="111" fillId="2" borderId="0" xfId="3" applyFont="1" applyFill="1" applyAlignment="1">
      <alignment horizontal="center" vertical="center"/>
    </xf>
    <xf numFmtId="0" fontId="17" fillId="2" borderId="38" xfId="0" applyFont="1" applyFill="1" applyBorder="1" applyAlignment="1">
      <alignment horizontal="center"/>
    </xf>
    <xf numFmtId="0" fontId="155" fillId="2" borderId="0" xfId="3" applyFont="1" applyFill="1" applyAlignment="1" applyProtection="1">
      <alignment horizontal="center"/>
      <protection hidden="1"/>
    </xf>
    <xf numFmtId="0" fontId="103" fillId="4" borderId="0" xfId="3" applyFont="1" applyFill="1" applyAlignment="1">
      <alignment horizontal="center" vertical="center"/>
    </xf>
    <xf numFmtId="0" fontId="140" fillId="2" borderId="0" xfId="0" applyFont="1" applyFill="1" applyAlignment="1">
      <alignment horizontal="center" vertical="center" wrapText="1"/>
    </xf>
    <xf numFmtId="0" fontId="102" fillId="2" borderId="0" xfId="0" applyFont="1" applyFill="1" applyAlignment="1">
      <alignment horizontal="left" vertical="center" wrapText="1"/>
    </xf>
    <xf numFmtId="0" fontId="150" fillId="2" borderId="38" xfId="3" applyFont="1" applyFill="1" applyBorder="1" applyAlignment="1">
      <alignment horizontal="center" vertical="center"/>
    </xf>
    <xf numFmtId="0" fontId="150" fillId="2" borderId="0" xfId="3" applyFont="1" applyFill="1" applyAlignment="1">
      <alignment horizontal="center" vertical="center"/>
    </xf>
    <xf numFmtId="0" fontId="53" fillId="2" borderId="0" xfId="0" applyFont="1" applyFill="1" applyAlignment="1">
      <alignment horizontal="left" vertical="center" wrapText="1"/>
    </xf>
    <xf numFmtId="0" fontId="53" fillId="2" borderId="4" xfId="0" applyFont="1" applyFill="1" applyBorder="1" applyAlignment="1">
      <alignment horizontal="left" vertical="center" wrapText="1"/>
    </xf>
    <xf numFmtId="0" fontId="169" fillId="2" borderId="0" xfId="1" applyFont="1" applyFill="1" applyAlignment="1">
      <alignment horizontal="center" vertical="center" wrapText="1"/>
    </xf>
    <xf numFmtId="1" fontId="27" fillId="5" borderId="0" xfId="2" applyNumberFormat="1" applyFont="1" applyFill="1" applyAlignment="1">
      <alignment horizontal="center" vertical="center"/>
    </xf>
    <xf numFmtId="0" fontId="3" fillId="3" borderId="0" xfId="2" applyFill="1" applyAlignment="1">
      <alignment horizontal="center"/>
    </xf>
    <xf numFmtId="0" fontId="20" fillId="2" borderId="0" xfId="2" applyFont="1" applyFill="1" applyAlignment="1">
      <alignment horizontal="center" vertical="center" wrapText="1"/>
    </xf>
    <xf numFmtId="0" fontId="169" fillId="2" borderId="17" xfId="1" applyFont="1" applyFill="1" applyBorder="1" applyAlignment="1">
      <alignment horizontal="center" vertical="center" wrapText="1"/>
    </xf>
    <xf numFmtId="0" fontId="148" fillId="2" borderId="119" xfId="1" applyFont="1" applyFill="1" applyBorder="1" applyAlignment="1">
      <alignment horizontal="center" vertical="center" wrapText="1"/>
    </xf>
    <xf numFmtId="0" fontId="148" fillId="2" borderId="83" xfId="1" applyFont="1" applyFill="1" applyBorder="1" applyAlignment="1">
      <alignment horizontal="center" vertical="center" wrapText="1"/>
    </xf>
    <xf numFmtId="0" fontId="87" fillId="6" borderId="17" xfId="2" applyFont="1" applyFill="1" applyBorder="1" applyAlignment="1">
      <alignment horizontal="center" vertical="center"/>
    </xf>
    <xf numFmtId="167" fontId="56" fillId="17" borderId="116" xfId="2" applyNumberFormat="1" applyFont="1" applyFill="1" applyBorder="1" applyAlignment="1">
      <alignment horizontal="center" vertical="center"/>
    </xf>
    <xf numFmtId="0" fontId="51" fillId="8" borderId="116" xfId="2" applyFont="1" applyFill="1" applyBorder="1" applyAlignment="1">
      <alignment horizontal="center" vertical="center"/>
    </xf>
    <xf numFmtId="169" fontId="51" fillId="8" borderId="116" xfId="2" applyNumberFormat="1" applyFont="1" applyFill="1" applyBorder="1" applyAlignment="1">
      <alignment horizontal="center" vertical="center"/>
    </xf>
    <xf numFmtId="166" fontId="65" fillId="3" borderId="116" xfId="2" applyNumberFormat="1" applyFont="1" applyFill="1" applyBorder="1" applyAlignment="1">
      <alignment horizontal="center" vertical="center"/>
    </xf>
    <xf numFmtId="174" fontId="26" fillId="2" borderId="0" xfId="2" applyNumberFormat="1" applyFont="1" applyFill="1" applyAlignment="1">
      <alignment horizontal="center" vertical="center"/>
    </xf>
    <xf numFmtId="0" fontId="82" fillId="2" borderId="0" xfId="3" applyFont="1" applyFill="1" applyAlignment="1">
      <alignment horizontal="center" vertical="center"/>
    </xf>
    <xf numFmtId="2" fontId="117" fillId="7" borderId="26" xfId="3" applyNumberFormat="1" applyFont="1" applyFill="1" applyBorder="1" applyAlignment="1" applyProtection="1">
      <alignment horizontal="center" vertical="center" wrapText="1"/>
      <protection locked="0"/>
    </xf>
    <xf numFmtId="2" fontId="8" fillId="7" borderId="59" xfId="3" applyNumberFormat="1" applyFont="1" applyFill="1" applyBorder="1" applyAlignment="1" applyProtection="1">
      <alignment horizontal="center" vertical="center" wrapText="1"/>
      <protection locked="0"/>
    </xf>
    <xf numFmtId="0" fontId="17" fillId="2" borderId="0" xfId="0" applyFont="1" applyFill="1" applyAlignment="1">
      <alignment horizontal="center"/>
    </xf>
    <xf numFmtId="0" fontId="48" fillId="2" borderId="0" xfId="0" applyFont="1" applyFill="1" applyAlignment="1">
      <alignment horizontal="right"/>
    </xf>
    <xf numFmtId="0" fontId="25" fillId="2" borderId="0" xfId="0" applyFont="1" applyFill="1" applyAlignment="1">
      <alignment horizontal="right"/>
    </xf>
    <xf numFmtId="2" fontId="64" fillId="0" borderId="0" xfId="1" applyNumberFormat="1" applyFont="1" applyAlignment="1" applyProtection="1">
      <alignment vertical="center"/>
      <protection locked="0"/>
    </xf>
    <xf numFmtId="2" fontId="4" fillId="0" borderId="0" xfId="1" applyNumberFormat="1" applyFont="1" applyAlignment="1" applyProtection="1">
      <alignment vertical="center"/>
      <protection locked="0"/>
    </xf>
    <xf numFmtId="0" fontId="21" fillId="0" borderId="0" xfId="1" applyFont="1" applyAlignment="1" applyProtection="1">
      <alignment vertical="center"/>
      <protection locked="0"/>
    </xf>
    <xf numFmtId="0" fontId="0" fillId="8" borderId="0" xfId="0" applyFill="1"/>
    <xf numFmtId="0" fontId="5" fillId="2" borderId="147" xfId="0" applyFont="1" applyFill="1" applyBorder="1" applyAlignment="1">
      <alignment vertical="center"/>
    </xf>
    <xf numFmtId="0" fontId="355" fillId="8" borderId="0" xfId="0" applyFont="1" applyFill="1" applyAlignment="1">
      <alignment vertical="center"/>
    </xf>
    <xf numFmtId="0" fontId="5" fillId="8" borderId="0" xfId="0" applyFont="1" applyFill="1" applyAlignment="1">
      <alignment vertical="center"/>
    </xf>
    <xf numFmtId="0" fontId="0" fillId="37" borderId="0" xfId="0" applyFill="1"/>
    <xf numFmtId="0" fontId="19" fillId="0" borderId="0" xfId="0" applyFont="1"/>
    <xf numFmtId="0" fontId="356" fillId="2" borderId="0" xfId="0" applyFont="1" applyFill="1" applyAlignment="1">
      <alignment horizontal="left" vertical="center"/>
    </xf>
    <xf numFmtId="0" fontId="359" fillId="2" borderId="0" xfId="0" applyFont="1" applyFill="1" applyAlignment="1">
      <alignment vertical="center"/>
    </xf>
    <xf numFmtId="0" fontId="360" fillId="2" borderId="0" xfId="0" applyFont="1" applyFill="1"/>
    <xf numFmtId="0" fontId="361" fillId="2" borderId="0" xfId="0" applyFont="1" applyFill="1" applyAlignment="1">
      <alignment vertical="center"/>
    </xf>
    <xf numFmtId="0" fontId="360" fillId="0" borderId="0" xfId="0" applyFont="1"/>
    <xf numFmtId="0" fontId="363" fillId="2" borderId="0" xfId="0" applyFont="1" applyFill="1" applyAlignment="1">
      <alignment vertical="center"/>
    </xf>
    <xf numFmtId="0" fontId="366" fillId="2" borderId="0" xfId="2" applyFont="1" applyFill="1" applyAlignment="1" applyProtection="1">
      <alignment vertical="center" wrapText="1"/>
      <protection hidden="1"/>
    </xf>
    <xf numFmtId="0" fontId="28" fillId="2" borderId="0" xfId="2" applyFont="1" applyFill="1" applyAlignment="1" applyProtection="1">
      <alignment vertical="center" wrapText="1"/>
      <protection hidden="1"/>
    </xf>
    <xf numFmtId="0" fontId="3" fillId="2" borderId="4" xfId="2" applyFill="1" applyBorder="1" applyAlignment="1" applyProtection="1">
      <alignment vertical="center"/>
      <protection hidden="1"/>
    </xf>
    <xf numFmtId="0" fontId="17" fillId="0" borderId="0" xfId="0" applyFont="1"/>
    <xf numFmtId="1" fontId="88" fillId="2" borderId="0" xfId="2" applyNumberFormat="1" applyFont="1" applyFill="1" applyAlignment="1" applyProtection="1">
      <alignment horizontal="center" vertical="center"/>
      <protection hidden="1"/>
    </xf>
    <xf numFmtId="0" fontId="26" fillId="2" borderId="0" xfId="2" applyFont="1" applyFill="1" applyAlignment="1" applyProtection="1">
      <alignment horizontal="left" vertical="center"/>
      <protection hidden="1"/>
    </xf>
    <xf numFmtId="0" fontId="367" fillId="2" borderId="0" xfId="3" applyFont="1" applyFill="1" applyAlignment="1">
      <alignment horizontal="right" vertical="center"/>
    </xf>
    <xf numFmtId="0" fontId="26" fillId="2" borderId="0" xfId="2" applyFont="1" applyFill="1" applyAlignment="1" applyProtection="1">
      <alignment horizontal="right" vertical="center"/>
      <protection hidden="1"/>
    </xf>
    <xf numFmtId="0" fontId="0" fillId="2" borderId="26" xfId="0" applyFill="1" applyBorder="1"/>
    <xf numFmtId="0" fontId="204" fillId="2" borderId="0" xfId="3" applyFont="1" applyFill="1" applyAlignment="1">
      <alignment horizontal="center" vertical="center"/>
    </xf>
    <xf numFmtId="166" fontId="66" fillId="2" borderId="0" xfId="2" applyNumberFormat="1" applyFont="1" applyFill="1" applyAlignment="1" applyProtection="1">
      <alignment horizontal="left" vertical="center"/>
      <protection hidden="1"/>
    </xf>
    <xf numFmtId="0" fontId="0" fillId="2" borderId="19" xfId="0" applyFill="1" applyBorder="1"/>
    <xf numFmtId="0" fontId="66" fillId="2" borderId="4" xfId="2" applyFont="1" applyFill="1" applyBorder="1" applyAlignment="1" applyProtection="1">
      <alignment horizontal="left" vertical="center"/>
      <protection hidden="1"/>
    </xf>
    <xf numFmtId="164" fontId="9" fillId="2" borderId="0" xfId="1" applyNumberFormat="1" applyFont="1" applyFill="1" applyAlignment="1">
      <alignment horizontal="center" vertical="center"/>
    </xf>
    <xf numFmtId="164" fontId="14" fillId="38" borderId="0" xfId="1" applyNumberFormat="1" applyFont="1" applyFill="1" applyAlignment="1">
      <alignment horizontal="center" vertical="center"/>
    </xf>
    <xf numFmtId="0" fontId="66" fillId="2" borderId="0" xfId="2" applyFont="1" applyFill="1" applyAlignment="1" applyProtection="1">
      <alignment horizontal="left" vertical="center"/>
      <protection hidden="1"/>
    </xf>
    <xf numFmtId="0" fontId="9" fillId="2" borderId="0" xfId="2" applyFont="1" applyFill="1" applyAlignment="1" applyProtection="1">
      <alignment horizontal="left" vertical="center"/>
      <protection hidden="1"/>
    </xf>
    <xf numFmtId="164" fontId="9" fillId="2" borderId="0" xfId="0" applyNumberFormat="1" applyFont="1" applyFill="1" applyAlignment="1">
      <alignment horizontal="center"/>
    </xf>
    <xf numFmtId="182" fontId="9" fillId="2" borderId="0" xfId="2" applyNumberFormat="1" applyFont="1" applyFill="1" applyAlignment="1" applyProtection="1">
      <alignment horizontal="left" vertical="center"/>
      <protection hidden="1"/>
    </xf>
    <xf numFmtId="166" fontId="68" fillId="2" borderId="22" xfId="2" applyNumberFormat="1" applyFont="1" applyFill="1" applyBorder="1" applyAlignment="1" applyProtection="1">
      <alignment horizontal="left" vertical="center"/>
      <protection hidden="1"/>
    </xf>
    <xf numFmtId="164" fontId="70" fillId="2" borderId="0" xfId="1" applyNumberFormat="1" applyFont="1" applyFill="1" applyAlignment="1">
      <alignment horizontal="center" vertical="center"/>
    </xf>
    <xf numFmtId="0" fontId="368" fillId="2" borderId="0" xfId="2" applyFont="1" applyFill="1" applyAlignment="1" applyProtection="1">
      <alignment vertical="center"/>
      <protection hidden="1"/>
    </xf>
    <xf numFmtId="164" fontId="26" fillId="2" borderId="0" xfId="1" applyNumberFormat="1" applyFont="1" applyFill="1" applyAlignment="1">
      <alignment horizontal="center" vertical="center"/>
    </xf>
    <xf numFmtId="0" fontId="0" fillId="6" borderId="31" xfId="0" applyFill="1" applyBorder="1"/>
    <xf numFmtId="0" fontId="0" fillId="6" borderId="29" xfId="0" applyFill="1" applyBorder="1"/>
    <xf numFmtId="0" fontId="52" fillId="2" borderId="0" xfId="2" applyFont="1" applyFill="1" applyAlignment="1" applyProtection="1">
      <alignment horizontal="left" vertical="center"/>
      <protection hidden="1"/>
    </xf>
    <xf numFmtId="0" fontId="204" fillId="2" borderId="0" xfId="3" applyFont="1" applyFill="1" applyAlignment="1">
      <alignment horizontal="right" vertical="center"/>
    </xf>
    <xf numFmtId="182" fontId="66" fillId="2" borderId="0" xfId="2" applyNumberFormat="1" applyFont="1" applyFill="1" applyAlignment="1" applyProtection="1">
      <alignment horizontal="left" vertical="center"/>
      <protection hidden="1"/>
    </xf>
    <xf numFmtId="0" fontId="369" fillId="2" borderId="38" xfId="3" applyFont="1" applyFill="1" applyBorder="1" applyAlignment="1">
      <alignment horizontal="center" vertical="center"/>
    </xf>
    <xf numFmtId="0" fontId="2" fillId="2" borderId="0" xfId="0" applyFont="1" applyFill="1"/>
    <xf numFmtId="164" fontId="370" fillId="2" borderId="0" xfId="1" applyNumberFormat="1" applyFont="1" applyFill="1" applyAlignment="1">
      <alignment horizontal="center" vertical="center"/>
    </xf>
    <xf numFmtId="0" fontId="370" fillId="2" borderId="0" xfId="2" applyFont="1" applyFill="1" applyAlignment="1" applyProtection="1">
      <alignment horizontal="left" vertical="center"/>
      <protection hidden="1"/>
    </xf>
    <xf numFmtId="0" fontId="371" fillId="2" borderId="0" xfId="2" applyFont="1" applyFill="1" applyAlignment="1">
      <alignment horizontal="center" vertical="center"/>
    </xf>
    <xf numFmtId="164" fontId="368" fillId="2" borderId="0" xfId="1" applyNumberFormat="1" applyFont="1" applyFill="1" applyAlignment="1">
      <alignment horizontal="left" vertical="center"/>
    </xf>
    <xf numFmtId="0" fontId="372" fillId="2" borderId="22" xfId="3" applyFont="1" applyFill="1" applyBorder="1" applyAlignment="1">
      <alignment horizontal="center" vertical="center"/>
    </xf>
    <xf numFmtId="0" fontId="373" fillId="2" borderId="0" xfId="3" applyFont="1" applyFill="1" applyAlignment="1" applyProtection="1">
      <alignment horizontal="left"/>
      <protection hidden="1"/>
    </xf>
    <xf numFmtId="0" fontId="7" fillId="2" borderId="0" xfId="2" applyFont="1" applyFill="1" applyAlignment="1">
      <alignment vertical="center"/>
    </xf>
    <xf numFmtId="0" fontId="7" fillId="2" borderId="4" xfId="2" applyFont="1" applyFill="1" applyBorder="1" applyAlignment="1">
      <alignment vertical="center"/>
    </xf>
    <xf numFmtId="0" fontId="369" fillId="2" borderId="22" xfId="3" applyFont="1" applyFill="1" applyBorder="1" applyAlignment="1">
      <alignment horizontal="center" vertical="center"/>
    </xf>
    <xf numFmtId="0" fontId="32" fillId="2" borderId="0" xfId="2" applyFont="1" applyFill="1" applyAlignment="1">
      <alignment horizontal="left" vertical="center"/>
    </xf>
    <xf numFmtId="0" fontId="7" fillId="2" borderId="0" xfId="2" applyFont="1" applyFill="1" applyAlignment="1">
      <alignment horizontal="left" vertical="center"/>
    </xf>
    <xf numFmtId="0" fontId="10" fillId="2" borderId="0" xfId="0" applyFont="1" applyFill="1" applyAlignment="1" applyProtection="1">
      <alignment horizontal="left" vertical="center"/>
      <protection locked="0"/>
    </xf>
    <xf numFmtId="0" fontId="7" fillId="2" borderId="4" xfId="2" applyFont="1" applyFill="1" applyBorder="1" applyAlignment="1">
      <alignment horizontal="left" vertical="center"/>
    </xf>
    <xf numFmtId="0" fontId="8" fillId="2" borderId="0" xfId="2" applyFont="1" applyFill="1" applyAlignment="1">
      <alignment horizontal="left" vertical="center"/>
    </xf>
    <xf numFmtId="0" fontId="101" fillId="2" borderId="156" xfId="2" applyFont="1" applyFill="1" applyBorder="1" applyAlignment="1" applyProtection="1">
      <alignment vertical="center"/>
      <protection hidden="1"/>
    </xf>
    <xf numFmtId="0" fontId="367" fillId="2" borderId="116" xfId="3" applyFont="1" applyFill="1" applyBorder="1" applyAlignment="1">
      <alignment horizontal="right" vertical="center"/>
    </xf>
    <xf numFmtId="0" fontId="10" fillId="2" borderId="116" xfId="0" applyFont="1" applyFill="1" applyBorder="1" applyAlignment="1" applyProtection="1">
      <alignment horizontal="left" vertical="center"/>
      <protection locked="0"/>
    </xf>
    <xf numFmtId="0" fontId="27" fillId="2" borderId="116" xfId="2" applyFont="1" applyFill="1" applyBorder="1" applyAlignment="1">
      <alignment vertical="center"/>
    </xf>
    <xf numFmtId="0" fontId="10" fillId="2" borderId="157" xfId="0" applyFont="1" applyFill="1" applyBorder="1" applyAlignment="1" applyProtection="1">
      <alignment horizontal="left" vertical="center"/>
      <protection locked="0"/>
    </xf>
    <xf numFmtId="0" fontId="132" fillId="0" borderId="158" xfId="0" applyFont="1" applyBorder="1" applyAlignment="1">
      <alignment horizontal="right"/>
    </xf>
    <xf numFmtId="1" fontId="88" fillId="2" borderId="159" xfId="2" applyNumberFormat="1" applyFont="1" applyFill="1" applyBorder="1" applyAlignment="1" applyProtection="1">
      <alignment horizontal="center" vertical="center"/>
      <protection hidden="1"/>
    </xf>
    <xf numFmtId="0" fontId="369" fillId="2" borderId="0" xfId="3" applyFont="1" applyFill="1" applyAlignment="1">
      <alignment vertical="center"/>
    </xf>
    <xf numFmtId="0" fontId="13" fillId="2" borderId="0" xfId="3" applyFont="1" applyFill="1" applyAlignment="1">
      <alignment vertical="center"/>
    </xf>
    <xf numFmtId="0" fontId="8" fillId="3" borderId="22" xfId="0" applyFont="1" applyFill="1" applyBorder="1" applyAlignment="1">
      <alignment vertical="center" wrapText="1"/>
    </xf>
    <xf numFmtId="0" fontId="372" fillId="2" borderId="0" xfId="3" applyFont="1" applyFill="1" applyAlignment="1">
      <alignment horizontal="center" vertical="center"/>
    </xf>
    <xf numFmtId="182" fontId="9" fillId="2" borderId="0" xfId="2" applyNumberFormat="1" applyFont="1" applyFill="1" applyAlignment="1" applyProtection="1">
      <alignment horizontal="center" vertical="center"/>
      <protection hidden="1"/>
    </xf>
    <xf numFmtId="164" fontId="100" fillId="2" borderId="160" xfId="1" applyNumberFormat="1" applyFont="1" applyFill="1" applyBorder="1" applyAlignment="1">
      <alignment horizontal="center" vertical="center"/>
    </xf>
    <xf numFmtId="164" fontId="26" fillId="2" borderId="0" xfId="1" applyNumberFormat="1" applyFont="1" applyFill="1" applyAlignment="1">
      <alignment vertical="center"/>
    </xf>
    <xf numFmtId="0" fontId="204" fillId="2" borderId="0" xfId="3" applyFont="1" applyFill="1" applyAlignment="1">
      <alignment horizontal="left" vertical="center"/>
    </xf>
    <xf numFmtId="183" fontId="91" fillId="2" borderId="0" xfId="11" applyNumberFormat="1" applyFont="1" applyFill="1" applyAlignment="1" applyProtection="1">
      <alignment horizontal="right" vertical="center"/>
      <protection locked="0"/>
    </xf>
    <xf numFmtId="184" fontId="91" fillId="2" borderId="0" xfId="2" applyNumberFormat="1" applyFont="1" applyFill="1" applyAlignment="1">
      <alignment horizontal="center" vertical="center"/>
    </xf>
    <xf numFmtId="0" fontId="375" fillId="2" borderId="0" xfId="3" applyFont="1" applyFill="1" applyAlignment="1">
      <alignment horizontal="left" vertical="center"/>
    </xf>
    <xf numFmtId="185" fontId="91" fillId="2" borderId="0" xfId="2" applyNumberFormat="1" applyFont="1" applyFill="1" applyAlignment="1">
      <alignment horizontal="center" vertical="center"/>
    </xf>
    <xf numFmtId="0" fontId="48" fillId="2" borderId="0" xfId="0" applyFont="1" applyFill="1" applyAlignment="1">
      <alignment vertical="center"/>
    </xf>
    <xf numFmtId="0" fontId="101" fillId="2" borderId="22" xfId="2" applyFont="1" applyFill="1" applyBorder="1" applyAlignment="1" applyProtection="1">
      <alignment vertical="center"/>
      <protection hidden="1"/>
    </xf>
    <xf numFmtId="164" fontId="370" fillId="2" borderId="0" xfId="1" applyNumberFormat="1" applyFont="1" applyFill="1" applyAlignment="1">
      <alignment horizontal="left" vertical="center"/>
    </xf>
    <xf numFmtId="0" fontId="372" fillId="2" borderId="7" xfId="3" applyFont="1" applyFill="1" applyBorder="1" applyAlignment="1">
      <alignment horizontal="center" vertical="center"/>
    </xf>
    <xf numFmtId="0" fontId="373" fillId="2" borderId="8" xfId="3" applyFont="1" applyFill="1" applyBorder="1" applyAlignment="1" applyProtection="1">
      <alignment horizontal="left"/>
      <protection hidden="1"/>
    </xf>
    <xf numFmtId="0" fontId="7" fillId="2" borderId="8" xfId="2" applyFont="1" applyFill="1" applyBorder="1" applyAlignment="1">
      <alignment vertical="center"/>
    </xf>
    <xf numFmtId="0" fontId="7" fillId="2" borderId="15" xfId="2" applyFont="1" applyFill="1" applyBorder="1" applyAlignment="1">
      <alignment vertical="center"/>
    </xf>
    <xf numFmtId="0" fontId="369" fillId="2" borderId="0" xfId="3" applyFont="1" applyFill="1" applyAlignment="1">
      <alignment horizontal="center" vertical="center"/>
    </xf>
    <xf numFmtId="0" fontId="380" fillId="2" borderId="0" xfId="3" applyFont="1" applyFill="1" applyAlignment="1" applyProtection="1">
      <alignment horizontal="left"/>
      <protection hidden="1"/>
    </xf>
    <xf numFmtId="0" fontId="13" fillId="2" borderId="0" xfId="3" applyFont="1" applyFill="1" applyAlignment="1">
      <alignment horizontal="center" vertical="center"/>
    </xf>
    <xf numFmtId="0" fontId="63" fillId="2" borderId="0" xfId="3" applyFont="1" applyFill="1" applyAlignment="1" applyProtection="1">
      <alignment horizontal="left"/>
      <protection hidden="1"/>
    </xf>
    <xf numFmtId="0" fontId="375" fillId="2" borderId="22" xfId="3" applyFont="1" applyFill="1" applyBorder="1" applyAlignment="1">
      <alignment horizontal="center" vertical="center"/>
    </xf>
    <xf numFmtId="0" fontId="381" fillId="2" borderId="0" xfId="3" applyFont="1" applyFill="1" applyAlignment="1" applyProtection="1">
      <alignment horizontal="left"/>
      <protection hidden="1"/>
    </xf>
    <xf numFmtId="0" fontId="54" fillId="0" borderId="23" xfId="3" applyFont="1" applyBorder="1" applyProtection="1">
      <protection hidden="1"/>
    </xf>
    <xf numFmtId="0" fontId="383" fillId="0" borderId="6" xfId="3" applyFont="1" applyBorder="1" applyProtection="1">
      <protection hidden="1"/>
    </xf>
    <xf numFmtId="0" fontId="27" fillId="2" borderId="6" xfId="1" applyFont="1" applyFill="1" applyBorder="1" applyAlignment="1">
      <alignment horizontal="center" vertical="center" wrapText="1"/>
    </xf>
    <xf numFmtId="0" fontId="54" fillId="0" borderId="22" xfId="3" applyFont="1" applyBorder="1" applyProtection="1">
      <protection hidden="1"/>
    </xf>
    <xf numFmtId="0" fontId="383" fillId="0" borderId="0" xfId="3" applyFont="1" applyProtection="1">
      <protection hidden="1"/>
    </xf>
    <xf numFmtId="186" fontId="17" fillId="2" borderId="0" xfId="0" applyNumberFormat="1" applyFont="1" applyFill="1" applyAlignment="1">
      <alignment horizontal="center" vertical="center"/>
    </xf>
    <xf numFmtId="186" fontId="17" fillId="2" borderId="4" xfId="0" applyNumberFormat="1" applyFont="1" applyFill="1" applyBorder="1" applyAlignment="1">
      <alignment horizontal="center" vertical="center"/>
    </xf>
    <xf numFmtId="0" fontId="8" fillId="42" borderId="0" xfId="12" applyFont="1" applyFill="1" applyAlignment="1">
      <alignment horizontal="left" vertical="center"/>
    </xf>
    <xf numFmtId="0" fontId="39" fillId="2" borderId="0" xfId="3" applyFont="1" applyFill="1" applyAlignment="1">
      <alignment vertical="center"/>
    </xf>
    <xf numFmtId="0" fontId="44" fillId="43" borderId="0" xfId="1" applyFont="1" applyFill="1" applyAlignment="1" applyProtection="1">
      <alignment horizontal="center" vertical="center"/>
      <protection locked="0"/>
    </xf>
    <xf numFmtId="0" fontId="386" fillId="2" borderId="0" xfId="0" applyFont="1" applyFill="1" applyAlignment="1">
      <alignment vertical="center" wrapText="1"/>
    </xf>
    <xf numFmtId="0" fontId="132" fillId="2" borderId="0" xfId="3" applyFont="1" applyFill="1" applyAlignment="1">
      <alignment horizontal="right" vertical="center"/>
    </xf>
    <xf numFmtId="0" fontId="132" fillId="2" borderId="0" xfId="3" applyFont="1" applyFill="1" applyAlignment="1" applyProtection="1">
      <alignment horizontal="center" vertical="center"/>
      <protection hidden="1"/>
    </xf>
    <xf numFmtId="0" fontId="172" fillId="2" borderId="0" xfId="3" applyFont="1" applyFill="1" applyAlignment="1" applyProtection="1">
      <alignment horizontal="center" vertical="center" wrapText="1"/>
      <protection hidden="1"/>
    </xf>
    <xf numFmtId="165" fontId="17" fillId="41" borderId="0" xfId="0" applyNumberFormat="1" applyFont="1" applyFill="1" applyAlignment="1">
      <alignment horizontal="center" vertical="center"/>
    </xf>
    <xf numFmtId="0" fontId="51" fillId="2" borderId="0" xfId="3" applyFont="1" applyFill="1" applyAlignment="1">
      <alignment vertical="center"/>
    </xf>
    <xf numFmtId="0" fontId="387" fillId="2" borderId="0" xfId="3" applyFont="1" applyFill="1" applyAlignment="1" applyProtection="1">
      <alignment horizontal="center"/>
      <protection hidden="1"/>
    </xf>
    <xf numFmtId="164" fontId="15" fillId="39" borderId="0" xfId="1" applyNumberFormat="1" applyFont="1" applyFill="1" applyAlignment="1">
      <alignment horizontal="center" vertical="center"/>
    </xf>
    <xf numFmtId="164" fontId="16" fillId="40" borderId="0" xfId="1" applyNumberFormat="1" applyFont="1" applyFill="1" applyAlignment="1">
      <alignment horizontal="center" vertical="center"/>
    </xf>
    <xf numFmtId="165" fontId="42" fillId="37" borderId="0" xfId="1" applyNumberFormat="1" applyFont="1" applyFill="1" applyAlignment="1" applyProtection="1">
      <alignment horizontal="center" vertical="center"/>
      <protection locked="0"/>
    </xf>
    <xf numFmtId="165" fontId="332" fillId="38" borderId="4" xfId="3" applyNumberFormat="1" applyFont="1" applyFill="1" applyBorder="1" applyAlignment="1" applyProtection="1">
      <alignment horizontal="center" vertical="center"/>
      <protection hidden="1"/>
    </xf>
    <xf numFmtId="0" fontId="47" fillId="3" borderId="22" xfId="3" applyFont="1" applyFill="1" applyBorder="1" applyAlignment="1">
      <alignment horizontal="center" vertical="center"/>
    </xf>
    <xf numFmtId="165" fontId="8" fillId="3" borderId="0" xfId="3" applyNumberFormat="1" applyFont="1" applyFill="1" applyAlignment="1" applyProtection="1">
      <alignment horizontal="center" vertical="center"/>
      <protection hidden="1"/>
    </xf>
    <xf numFmtId="165" fontId="27" fillId="3" borderId="0" xfId="3" applyNumberFormat="1" applyFont="1" applyFill="1" applyAlignment="1" applyProtection="1">
      <alignment horizontal="left" vertical="center"/>
      <protection hidden="1"/>
    </xf>
    <xf numFmtId="0" fontId="30" fillId="3" borderId="0" xfId="3" applyFont="1" applyFill="1" applyAlignment="1" applyProtection="1">
      <alignment horizontal="right" vertical="center"/>
      <protection hidden="1"/>
    </xf>
    <xf numFmtId="164" fontId="10" fillId="3" borderId="0" xfId="0" applyNumberFormat="1" applyFont="1" applyFill="1" applyAlignment="1">
      <alignment horizontal="center" vertical="center"/>
    </xf>
    <xf numFmtId="0" fontId="332" fillId="38" borderId="0" xfId="3" applyFont="1" applyFill="1" applyAlignment="1" applyProtection="1">
      <alignment horizontal="center" vertical="center"/>
      <protection hidden="1"/>
    </xf>
    <xf numFmtId="0" fontId="388" fillId="39" borderId="0" xfId="3" applyFont="1" applyFill="1" applyAlignment="1" applyProtection="1">
      <alignment horizontal="center" vertical="center"/>
      <protection hidden="1"/>
    </xf>
    <xf numFmtId="0" fontId="389" fillId="40" borderId="0" xfId="3" applyFont="1" applyFill="1" applyAlignment="1" applyProtection="1">
      <alignment horizontal="center" vertical="center"/>
      <protection hidden="1"/>
    </xf>
    <xf numFmtId="166" fontId="390" fillId="8" borderId="22" xfId="3" applyNumberFormat="1" applyFont="1" applyFill="1" applyBorder="1" applyAlignment="1" applyProtection="1">
      <alignment horizontal="center" vertical="center"/>
      <protection hidden="1"/>
    </xf>
    <xf numFmtId="165" fontId="8" fillId="8" borderId="0" xfId="3" applyNumberFormat="1" applyFont="1" applyFill="1" applyAlignment="1" applyProtection="1">
      <alignment horizontal="center" vertical="center"/>
      <protection hidden="1"/>
    </xf>
    <xf numFmtId="165" fontId="12" fillId="2" borderId="0" xfId="1" applyNumberFormat="1" applyFont="1" applyFill="1" applyAlignment="1" applyProtection="1">
      <alignment horizontal="right" vertical="center"/>
      <protection locked="0"/>
    </xf>
    <xf numFmtId="165" fontId="391" fillId="0" borderId="0" xfId="1" applyNumberFormat="1" applyFont="1" applyAlignment="1" applyProtection="1">
      <alignment horizontal="right" vertical="center"/>
      <protection locked="0"/>
    </xf>
    <xf numFmtId="164" fontId="211" fillId="2" borderId="0" xfId="1" applyNumberFormat="1" applyFont="1" applyFill="1" applyAlignment="1">
      <alignment horizontal="center" vertical="center"/>
    </xf>
    <xf numFmtId="164" fontId="392" fillId="39" borderId="0" xfId="1" applyNumberFormat="1" applyFont="1" applyFill="1" applyAlignment="1">
      <alignment horizontal="center" vertical="center"/>
    </xf>
    <xf numFmtId="165" fontId="30" fillId="0" borderId="0" xfId="1" applyNumberFormat="1" applyFont="1" applyAlignment="1" applyProtection="1">
      <alignment horizontal="right" vertical="center"/>
      <protection locked="0"/>
    </xf>
    <xf numFmtId="165" fontId="42" fillId="2" borderId="0" xfId="1" applyNumberFormat="1" applyFont="1" applyFill="1" applyAlignment="1" applyProtection="1">
      <alignment horizontal="center" vertical="center"/>
      <protection locked="0"/>
    </xf>
    <xf numFmtId="166" fontId="232" fillId="2" borderId="22" xfId="3" applyNumberFormat="1" applyFont="1" applyFill="1" applyBorder="1" applyAlignment="1" applyProtection="1">
      <alignment horizontal="left" vertical="center"/>
      <protection hidden="1"/>
    </xf>
    <xf numFmtId="165" fontId="44" fillId="2" borderId="0" xfId="3" applyNumberFormat="1" applyFont="1" applyFill="1" applyAlignment="1" applyProtection="1">
      <alignment horizontal="left" vertical="center"/>
      <protection hidden="1"/>
    </xf>
    <xf numFmtId="165" fontId="189" fillId="2" borderId="0" xfId="1" applyNumberFormat="1" applyFont="1" applyFill="1" applyAlignment="1" applyProtection="1">
      <alignment horizontal="left" vertical="center"/>
      <protection locked="0"/>
    </xf>
    <xf numFmtId="165" fontId="44" fillId="2" borderId="0" xfId="1" applyNumberFormat="1" applyFont="1" applyFill="1" applyAlignment="1" applyProtection="1">
      <alignment horizontal="left" vertical="center"/>
      <protection locked="0"/>
    </xf>
    <xf numFmtId="164" fontId="189" fillId="2" borderId="0" xfId="1" applyNumberFormat="1" applyFont="1" applyFill="1" applyAlignment="1">
      <alignment horizontal="left" vertical="center"/>
    </xf>
    <xf numFmtId="0" fontId="189" fillId="2" borderId="0" xfId="0" applyFont="1" applyFill="1" applyAlignment="1">
      <alignment horizontal="left" vertical="top" wrapText="1"/>
    </xf>
    <xf numFmtId="164" fontId="44" fillId="2" borderId="0" xfId="1" applyNumberFormat="1" applyFont="1" applyFill="1" applyAlignment="1">
      <alignment horizontal="left" vertical="center"/>
    </xf>
    <xf numFmtId="165" fontId="44" fillId="2" borderId="4" xfId="3" applyNumberFormat="1" applyFont="1" applyFill="1" applyBorder="1" applyAlignment="1" applyProtection="1">
      <alignment horizontal="left" vertical="center"/>
      <protection hidden="1"/>
    </xf>
    <xf numFmtId="0" fontId="9" fillId="3" borderId="22" xfId="0" applyFont="1" applyFill="1" applyBorder="1"/>
    <xf numFmtId="0" fontId="30" fillId="2" borderId="0" xfId="3" applyFont="1" applyFill="1" applyAlignment="1" applyProtection="1">
      <alignment horizontal="right" vertical="center"/>
      <protection hidden="1"/>
    </xf>
    <xf numFmtId="165" fontId="32" fillId="2" borderId="0" xfId="1" applyNumberFormat="1" applyFont="1" applyFill="1" applyAlignment="1" applyProtection="1">
      <alignment horizontal="right" vertical="center"/>
      <protection locked="0"/>
    </xf>
    <xf numFmtId="0" fontId="8" fillId="2" borderId="0" xfId="3" applyFont="1" applyFill="1" applyAlignment="1" applyProtection="1">
      <alignment horizontal="center" vertical="center"/>
      <protection hidden="1"/>
    </xf>
    <xf numFmtId="0" fontId="332" fillId="2" borderId="0" xfId="3" applyFont="1" applyFill="1" applyAlignment="1" applyProtection="1">
      <alignment horizontal="center" vertical="center"/>
      <protection hidden="1"/>
    </xf>
    <xf numFmtId="0" fontId="388" fillId="2" borderId="0" xfId="3" applyFont="1" applyFill="1" applyAlignment="1" applyProtection="1">
      <alignment horizontal="center" vertical="center"/>
      <protection hidden="1"/>
    </xf>
    <xf numFmtId="0" fontId="389" fillId="2" borderId="0" xfId="3" applyFont="1" applyFill="1" applyAlignment="1" applyProtection="1">
      <alignment horizontal="center" vertical="center"/>
      <protection hidden="1"/>
    </xf>
    <xf numFmtId="3" fontId="393" fillId="37" borderId="0" xfId="1" applyNumberFormat="1" applyFont="1" applyFill="1" applyAlignment="1" applyProtection="1">
      <alignment horizontal="center" vertical="center"/>
      <protection locked="0"/>
    </xf>
    <xf numFmtId="164" fontId="132" fillId="37" borderId="0" xfId="1" applyNumberFormat="1" applyFont="1" applyFill="1" applyAlignment="1">
      <alignment horizontal="center" vertical="center"/>
    </xf>
    <xf numFmtId="165" fontId="172" fillId="2" borderId="0" xfId="1" applyNumberFormat="1" applyFont="1" applyFill="1" applyAlignment="1" applyProtection="1">
      <alignment horizontal="right" vertical="center"/>
      <protection locked="0"/>
    </xf>
    <xf numFmtId="187" fontId="132" fillId="37" borderId="0" xfId="1" applyNumberFormat="1" applyFont="1" applyFill="1" applyAlignment="1">
      <alignment horizontal="center" vertical="center"/>
    </xf>
    <xf numFmtId="187" fontId="332" fillId="38" borderId="0" xfId="1" applyNumberFormat="1" applyFont="1" applyFill="1" applyAlignment="1">
      <alignment horizontal="center" vertical="center"/>
    </xf>
    <xf numFmtId="187" fontId="388" fillId="39" borderId="0" xfId="1" applyNumberFormat="1" applyFont="1" applyFill="1" applyAlignment="1">
      <alignment horizontal="center" vertical="center"/>
    </xf>
    <xf numFmtId="187" fontId="389" fillId="40" borderId="0" xfId="1" applyNumberFormat="1" applyFont="1" applyFill="1" applyAlignment="1">
      <alignment horizontal="center" vertical="center"/>
    </xf>
    <xf numFmtId="166" fontId="390" fillId="8" borderId="0" xfId="3" applyNumberFormat="1" applyFont="1" applyFill="1" applyAlignment="1" applyProtection="1">
      <alignment horizontal="center" vertical="center"/>
      <protection hidden="1"/>
    </xf>
    <xf numFmtId="164" fontId="13" fillId="0" borderId="0" xfId="3" applyNumberFormat="1" applyFont="1" applyAlignment="1" applyProtection="1">
      <alignment horizontal="center" vertical="center"/>
      <protection hidden="1"/>
    </xf>
    <xf numFmtId="164" fontId="14" fillId="2" borderId="0" xfId="1" applyNumberFormat="1" applyFont="1" applyFill="1" applyAlignment="1">
      <alignment horizontal="center" vertical="center"/>
    </xf>
    <xf numFmtId="164" fontId="15" fillId="2" borderId="0" xfId="1" applyNumberFormat="1" applyFont="1" applyFill="1" applyAlignment="1">
      <alignment horizontal="center" vertical="center"/>
    </xf>
    <xf numFmtId="164" fontId="16" fillId="2" borderId="0" xfId="1" applyNumberFormat="1" applyFont="1" applyFill="1" applyAlignment="1">
      <alignment horizontal="center" vertical="center"/>
    </xf>
    <xf numFmtId="0" fontId="394" fillId="3" borderId="0" xfId="3" applyFont="1" applyFill="1" applyAlignment="1">
      <alignment horizontal="center"/>
    </xf>
    <xf numFmtId="165" fontId="12" fillId="3" borderId="13" xfId="1" applyNumberFormat="1" applyFont="1" applyFill="1" applyBorder="1" applyAlignment="1" applyProtection="1">
      <alignment horizontal="right" vertical="center"/>
      <protection locked="0"/>
    </xf>
    <xf numFmtId="165" fontId="12" fillId="3" borderId="16" xfId="1" applyNumberFormat="1" applyFont="1" applyFill="1" applyBorder="1" applyAlignment="1" applyProtection="1">
      <alignment horizontal="right" vertical="center"/>
      <protection locked="0"/>
    </xf>
    <xf numFmtId="164" fontId="10" fillId="3" borderId="22" xfId="0" applyNumberFormat="1" applyFont="1" applyFill="1" applyBorder="1" applyAlignment="1">
      <alignment horizontal="center"/>
    </xf>
    <xf numFmtId="165" fontId="31" fillId="3" borderId="0" xfId="0" applyNumberFormat="1" applyFont="1" applyFill="1" applyAlignment="1">
      <alignment horizontal="center"/>
    </xf>
    <xf numFmtId="164" fontId="53" fillId="3" borderId="0" xfId="0" applyNumberFormat="1" applyFont="1" applyFill="1" applyAlignment="1">
      <alignment horizontal="center" vertical="center"/>
    </xf>
    <xf numFmtId="165" fontId="17" fillId="3" borderId="4" xfId="0" applyNumberFormat="1" applyFont="1" applyFill="1" applyBorder="1" applyAlignment="1">
      <alignment horizontal="center"/>
    </xf>
    <xf numFmtId="165" fontId="10" fillId="3" borderId="0" xfId="0" applyNumberFormat="1" applyFont="1" applyFill="1" applyAlignment="1">
      <alignment horizontal="center"/>
    </xf>
    <xf numFmtId="164" fontId="17" fillId="3" borderId="22" xfId="0" applyNumberFormat="1" applyFont="1" applyFill="1" applyBorder="1" applyAlignment="1">
      <alignment horizontal="center"/>
    </xf>
    <xf numFmtId="165" fontId="0" fillId="3" borderId="0" xfId="0" applyNumberFormat="1" applyFill="1" applyAlignment="1">
      <alignment horizontal="center"/>
    </xf>
    <xf numFmtId="164" fontId="53" fillId="3" borderId="0" xfId="0" applyNumberFormat="1" applyFont="1" applyFill="1" applyAlignment="1">
      <alignment horizontal="center"/>
    </xf>
    <xf numFmtId="164" fontId="17" fillId="3" borderId="0" xfId="0" applyNumberFormat="1" applyFont="1" applyFill="1" applyAlignment="1">
      <alignment horizontal="center"/>
    </xf>
    <xf numFmtId="0" fontId="85" fillId="3" borderId="0" xfId="1" applyFont="1" applyFill="1" applyAlignment="1" applyProtection="1">
      <alignment horizontal="right"/>
      <protection locked="0"/>
    </xf>
    <xf numFmtId="0" fontId="396" fillId="3" borderId="0" xfId="0" applyFont="1" applyFill="1" applyAlignment="1">
      <alignment horizontal="left"/>
    </xf>
    <xf numFmtId="0" fontId="396" fillId="3" borderId="13" xfId="0" applyFont="1" applyFill="1" applyBorder="1" applyAlignment="1">
      <alignment horizontal="right"/>
    </xf>
    <xf numFmtId="0" fontId="397" fillId="3" borderId="0" xfId="0" applyFont="1" applyFill="1" applyAlignment="1">
      <alignment vertical="center"/>
    </xf>
    <xf numFmtId="0" fontId="1" fillId="3" borderId="0" xfId="0" applyFont="1" applyFill="1"/>
    <xf numFmtId="0" fontId="0" fillId="3" borderId="0" xfId="0" applyFill="1" applyAlignment="1">
      <alignment horizontal="right"/>
    </xf>
    <xf numFmtId="165" fontId="17" fillId="3" borderId="0" xfId="0" applyNumberFormat="1" applyFont="1" applyFill="1" applyAlignment="1">
      <alignment horizontal="center"/>
    </xf>
    <xf numFmtId="0" fontId="85" fillId="3" borderId="16" xfId="1" applyFont="1" applyFill="1" applyBorder="1" applyAlignment="1" applyProtection="1">
      <alignment horizontal="right"/>
      <protection locked="0"/>
    </xf>
    <xf numFmtId="0" fontId="373" fillId="2" borderId="22" xfId="3" applyFont="1" applyFill="1" applyBorder="1" applyAlignment="1" applyProtection="1">
      <alignment horizontal="left" vertical="center"/>
      <protection hidden="1"/>
    </xf>
    <xf numFmtId="0" fontId="29" fillId="2" borderId="0" xfId="0" applyFont="1" applyFill="1" applyAlignment="1">
      <alignment vertical="top" wrapText="1"/>
    </xf>
    <xf numFmtId="0" fontId="31" fillId="2" borderId="22" xfId="0" applyFont="1" applyFill="1" applyBorder="1" applyAlignment="1">
      <alignment vertical="center"/>
    </xf>
    <xf numFmtId="0" fontId="24" fillId="0" borderId="0" xfId="4"/>
    <xf numFmtId="0" fontId="31" fillId="2" borderId="0" xfId="0" applyFont="1" applyFill="1" applyAlignment="1">
      <alignment vertical="center" wrapText="1"/>
    </xf>
    <xf numFmtId="0" fontId="18" fillId="2" borderId="4" xfId="1" applyFont="1" applyFill="1" applyBorder="1" applyAlignment="1" applyProtection="1">
      <alignment vertical="center"/>
      <protection locked="0"/>
    </xf>
    <xf numFmtId="0" fontId="31" fillId="2" borderId="22" xfId="0" applyFont="1" applyFill="1" applyBorder="1" applyAlignment="1">
      <alignment vertical="center" wrapText="1"/>
    </xf>
    <xf numFmtId="0" fontId="396" fillId="3" borderId="0" xfId="0" applyFont="1" applyFill="1" applyAlignment="1">
      <alignment horizontal="right"/>
    </xf>
    <xf numFmtId="0" fontId="85" fillId="3" borderId="4" xfId="1" applyFont="1" applyFill="1" applyBorder="1" applyAlignment="1" applyProtection="1">
      <alignment horizontal="right"/>
      <protection locked="0"/>
    </xf>
    <xf numFmtId="0" fontId="398" fillId="2" borderId="22" xfId="3" applyFont="1" applyFill="1" applyBorder="1" applyAlignment="1">
      <alignment horizontal="center" vertical="center"/>
    </xf>
    <xf numFmtId="0" fontId="9" fillId="2" borderId="0" xfId="3" applyFont="1" applyFill="1" applyAlignment="1" applyProtection="1">
      <alignment vertical="center"/>
      <protection hidden="1"/>
    </xf>
    <xf numFmtId="0" fontId="398" fillId="2" borderId="17" xfId="3" applyFont="1" applyFill="1" applyBorder="1" applyAlignment="1">
      <alignment horizontal="center" vertical="center"/>
    </xf>
    <xf numFmtId="0" fontId="30" fillId="2" borderId="0" xfId="3" applyFont="1" applyFill="1" applyAlignment="1" applyProtection="1">
      <alignment vertical="center"/>
      <protection hidden="1"/>
    </xf>
    <xf numFmtId="0" fontId="0" fillId="2" borderId="137" xfId="0" applyFill="1" applyBorder="1"/>
    <xf numFmtId="0" fontId="10" fillId="2" borderId="0" xfId="0" applyFont="1" applyFill="1" applyAlignment="1" applyProtection="1">
      <alignment horizontal="center" vertical="center"/>
      <protection locked="0"/>
    </xf>
    <xf numFmtId="0" fontId="10" fillId="2" borderId="18" xfId="0" applyFont="1" applyFill="1" applyBorder="1" applyAlignment="1" applyProtection="1">
      <alignment horizontal="center" vertical="center"/>
      <protection locked="0"/>
    </xf>
    <xf numFmtId="0" fontId="0" fillId="2" borderId="0" xfId="0" applyFill="1" applyAlignment="1">
      <alignment vertical="center"/>
    </xf>
    <xf numFmtId="0" fontId="0" fillId="2" borderId="0" xfId="0" applyFill="1" applyAlignment="1">
      <alignment horizontal="center" vertical="center"/>
    </xf>
    <xf numFmtId="164" fontId="211" fillId="0" borderId="0" xfId="1" applyNumberFormat="1" applyFont="1" applyAlignment="1">
      <alignment horizontal="center" vertical="center"/>
    </xf>
    <xf numFmtId="3" fontId="393" fillId="2" borderId="0" xfId="1" applyNumberFormat="1" applyFont="1" applyFill="1" applyAlignment="1" applyProtection="1">
      <alignment horizontal="center" vertical="center"/>
      <protection locked="0"/>
    </xf>
    <xf numFmtId="164" fontId="132" fillId="2" borderId="0" xfId="1" applyNumberFormat="1" applyFont="1" applyFill="1" applyAlignment="1">
      <alignment horizontal="center" vertical="center"/>
    </xf>
    <xf numFmtId="165" fontId="26" fillId="3" borderId="0" xfId="3" applyNumberFormat="1" applyFont="1" applyFill="1" applyAlignment="1" applyProtection="1">
      <alignment horizontal="left" vertical="center"/>
      <protection hidden="1"/>
    </xf>
    <xf numFmtId="165" fontId="32" fillId="3" borderId="0" xfId="1" applyNumberFormat="1" applyFont="1" applyFill="1" applyAlignment="1" applyProtection="1">
      <alignment horizontal="right" vertical="center"/>
      <protection locked="0"/>
    </xf>
    <xf numFmtId="0" fontId="48" fillId="3" borderId="0" xfId="0" applyFont="1" applyFill="1" applyAlignment="1">
      <alignment vertical="top" wrapText="1"/>
    </xf>
    <xf numFmtId="0" fontId="398" fillId="2" borderId="0" xfId="3" applyFont="1" applyFill="1" applyAlignment="1">
      <alignment horizontal="center" vertical="center"/>
    </xf>
    <xf numFmtId="0" fontId="79" fillId="2" borderId="0" xfId="0" applyFont="1" applyFill="1" applyAlignment="1">
      <alignment vertical="center"/>
    </xf>
    <xf numFmtId="0" fontId="402" fillId="2" borderId="0" xfId="0" applyFont="1" applyFill="1" applyAlignment="1">
      <alignment vertical="center"/>
    </xf>
    <xf numFmtId="0" fontId="403" fillId="2" borderId="0" xfId="0" applyFont="1" applyFill="1" applyAlignment="1">
      <alignment vertical="center"/>
    </xf>
    <xf numFmtId="0" fontId="404" fillId="2" borderId="0" xfId="0" applyFont="1" applyFill="1" applyAlignment="1">
      <alignment vertical="center"/>
    </xf>
    <xf numFmtId="0" fontId="17" fillId="3" borderId="7" xfId="0" applyFont="1" applyFill="1" applyBorder="1"/>
    <xf numFmtId="0" fontId="17" fillId="3" borderId="8" xfId="0" applyFont="1" applyFill="1" applyBorder="1"/>
    <xf numFmtId="0" fontId="17" fillId="3" borderId="15" xfId="0" applyFont="1" applyFill="1" applyBorder="1"/>
    <xf numFmtId="0" fontId="10" fillId="2" borderId="22" xfId="0" applyFont="1" applyFill="1" applyBorder="1" applyAlignment="1" applyProtection="1">
      <alignment horizontal="left" vertical="center"/>
      <protection locked="0"/>
    </xf>
    <xf numFmtId="0" fontId="10" fillId="2" borderId="4" xfId="0" applyFont="1" applyFill="1" applyBorder="1" applyAlignment="1" applyProtection="1">
      <alignment horizontal="left" vertical="center"/>
      <protection locked="0"/>
    </xf>
    <xf numFmtId="0" fontId="60" fillId="2" borderId="22" xfId="0" applyFont="1" applyFill="1" applyBorder="1" applyAlignment="1">
      <alignment horizontal="center" vertical="center" wrapText="1"/>
    </xf>
    <xf numFmtId="0" fontId="62" fillId="2" borderId="22" xfId="3" applyFont="1" applyFill="1" applyBorder="1" applyAlignment="1">
      <alignment horizontal="center" vertical="center"/>
    </xf>
    <xf numFmtId="167" fontId="58" fillId="3" borderId="22" xfId="0" applyNumberFormat="1" applyFont="1" applyFill="1" applyBorder="1" applyAlignment="1">
      <alignment horizontal="center" vertical="center"/>
    </xf>
    <xf numFmtId="0" fontId="40" fillId="2" borderId="0" xfId="2" applyFont="1" applyFill="1" applyAlignment="1">
      <alignment horizontal="center" vertical="center"/>
    </xf>
    <xf numFmtId="0" fontId="10" fillId="2" borderId="16" xfId="0" applyFont="1" applyFill="1" applyBorder="1" applyAlignment="1" applyProtection="1">
      <alignment horizontal="left" vertical="center"/>
      <protection locked="0"/>
    </xf>
    <xf numFmtId="0" fontId="10" fillId="2" borderId="4" xfId="0" applyFont="1" applyFill="1" applyBorder="1" applyAlignment="1" applyProtection="1">
      <alignment horizontal="center" vertical="center"/>
      <protection locked="0"/>
    </xf>
    <xf numFmtId="0" fontId="0" fillId="2" borderId="12" xfId="0" applyFill="1" applyBorder="1"/>
    <xf numFmtId="0" fontId="0" fillId="2" borderId="13" xfId="0" applyFill="1" applyBorder="1"/>
    <xf numFmtId="0" fontId="10" fillId="2" borderId="13" xfId="0" applyFont="1" applyFill="1" applyBorder="1" applyAlignment="1" applyProtection="1">
      <alignment horizontal="center" vertical="center"/>
      <protection locked="0"/>
    </xf>
    <xf numFmtId="0" fontId="10" fillId="2" borderId="16" xfId="0" applyFont="1" applyFill="1" applyBorder="1" applyAlignment="1" applyProtection="1">
      <alignment horizontal="center" vertical="center"/>
      <protection locked="0"/>
    </xf>
    <xf numFmtId="0" fontId="97" fillId="2" borderId="22" xfId="3" applyFont="1" applyFill="1" applyBorder="1" applyAlignment="1">
      <alignment horizontal="left" vertical="center"/>
    </xf>
    <xf numFmtId="0" fontId="81" fillId="44" borderId="22" xfId="3" applyFont="1" applyFill="1" applyBorder="1" applyAlignment="1" applyProtection="1">
      <alignment horizontal="center" vertical="center"/>
      <protection hidden="1"/>
    </xf>
    <xf numFmtId="0" fontId="97" fillId="2" borderId="0" xfId="3" applyFont="1" applyFill="1" applyAlignment="1" applyProtection="1">
      <alignment horizontal="left" vertical="center"/>
      <protection hidden="1"/>
    </xf>
    <xf numFmtId="0" fontId="97" fillId="2" borderId="0" xfId="3" applyFont="1" applyFill="1" applyAlignment="1" applyProtection="1">
      <alignment horizontal="right" vertical="center"/>
      <protection hidden="1"/>
    </xf>
    <xf numFmtId="2" fontId="405" fillId="2" borderId="0" xfId="3" applyNumberFormat="1" applyFont="1" applyFill="1" applyAlignment="1" applyProtection="1">
      <alignment vertical="center"/>
      <protection hidden="1"/>
    </xf>
    <xf numFmtId="0" fontId="405" fillId="2" borderId="0" xfId="0" applyFont="1" applyFill="1"/>
    <xf numFmtId="164" fontId="14" fillId="6" borderId="22" xfId="0" applyNumberFormat="1" applyFont="1" applyFill="1" applyBorder="1" applyAlignment="1">
      <alignment horizontal="center"/>
    </xf>
    <xf numFmtId="0" fontId="98" fillId="2" borderId="22" xfId="3" applyFont="1" applyFill="1" applyBorder="1" applyAlignment="1">
      <alignment horizontal="left" vertical="center"/>
    </xf>
    <xf numFmtId="0" fontId="98" fillId="2" borderId="0" xfId="3" applyFont="1" applyFill="1" applyAlignment="1">
      <alignment horizontal="center" vertical="center"/>
    </xf>
    <xf numFmtId="0" fontId="406" fillId="2" borderId="0" xfId="3" applyFont="1" applyFill="1" applyAlignment="1">
      <alignment horizontal="center" vertical="center"/>
    </xf>
    <xf numFmtId="0" fontId="0" fillId="2" borderId="4" xfId="0" applyFill="1" applyBorder="1" applyAlignment="1">
      <alignment horizontal="center" vertical="center" wrapText="1"/>
    </xf>
    <xf numFmtId="0" fontId="98" fillId="2" borderId="22" xfId="3" applyFont="1" applyFill="1" applyBorder="1" applyAlignment="1">
      <alignment horizontal="center" vertical="center"/>
    </xf>
    <xf numFmtId="0" fontId="10" fillId="2" borderId="9" xfId="0" applyFont="1" applyFill="1" applyBorder="1" applyAlignment="1" applyProtection="1">
      <alignment horizontal="left" vertical="center"/>
      <protection locked="0"/>
    </xf>
    <xf numFmtId="0" fontId="10" fillId="2" borderId="10" xfId="0" applyFont="1" applyFill="1" applyBorder="1" applyAlignment="1" applyProtection="1">
      <alignment horizontal="left" vertical="center"/>
      <protection locked="0"/>
    </xf>
    <xf numFmtId="0" fontId="9" fillId="2" borderId="10" xfId="3" applyFont="1" applyFill="1" applyBorder="1" applyAlignment="1" applyProtection="1">
      <alignment vertical="center"/>
      <protection hidden="1"/>
    </xf>
    <xf numFmtId="0" fontId="98" fillId="2" borderId="10" xfId="3" applyFont="1" applyFill="1" applyBorder="1" applyAlignment="1">
      <alignment horizontal="center" vertical="center"/>
    </xf>
    <xf numFmtId="0" fontId="406" fillId="2" borderId="10" xfId="3" applyFont="1" applyFill="1" applyBorder="1" applyAlignment="1">
      <alignment horizontal="center" vertical="center"/>
    </xf>
    <xf numFmtId="0" fontId="96" fillId="2" borderId="10" xfId="3" applyFont="1" applyFill="1" applyBorder="1" applyAlignment="1">
      <alignment horizontal="center" vertical="center"/>
    </xf>
    <xf numFmtId="0" fontId="0" fillId="2" borderId="10"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28" xfId="0" applyFill="1" applyBorder="1" applyAlignment="1">
      <alignment horizontal="center" vertical="center"/>
    </xf>
    <xf numFmtId="0" fontId="172" fillId="2" borderId="0" xfId="3" applyFont="1" applyFill="1" applyAlignment="1">
      <alignment horizontal="left" vertical="center"/>
    </xf>
    <xf numFmtId="0" fontId="30" fillId="2" borderId="0" xfId="3" applyFont="1" applyFill="1" applyAlignment="1" applyProtection="1">
      <alignment horizontal="left" vertical="center"/>
      <protection hidden="1"/>
    </xf>
    <xf numFmtId="164" fontId="14" fillId="44" borderId="0" xfId="0" applyNumberFormat="1" applyFont="1" applyFill="1" applyAlignment="1">
      <alignment horizontal="center"/>
    </xf>
    <xf numFmtId="0" fontId="26" fillId="2" borderId="0" xfId="3" applyFont="1" applyFill="1" applyAlignment="1" applyProtection="1">
      <alignment vertical="center"/>
      <protection hidden="1"/>
    </xf>
    <xf numFmtId="0" fontId="81" fillId="44" borderId="0" xfId="3" applyFont="1" applyFill="1" applyAlignment="1" applyProtection="1">
      <alignment horizontal="center" vertical="center"/>
      <protection hidden="1"/>
    </xf>
    <xf numFmtId="0" fontId="50" fillId="2" borderId="0" xfId="3" applyFont="1" applyFill="1" applyAlignment="1" applyProtection="1">
      <alignment horizontal="right"/>
      <protection hidden="1"/>
    </xf>
    <xf numFmtId="0" fontId="98" fillId="2" borderId="17" xfId="3" applyFont="1" applyFill="1" applyBorder="1" applyAlignment="1">
      <alignment horizontal="center" vertical="center"/>
    </xf>
    <xf numFmtId="0" fontId="408" fillId="2" borderId="0" xfId="0" applyFont="1" applyFill="1" applyAlignment="1">
      <alignment horizontal="center" vertical="center"/>
    </xf>
    <xf numFmtId="0" fontId="408" fillId="2" borderId="28" xfId="0" applyFont="1" applyFill="1" applyBorder="1" applyAlignment="1">
      <alignment horizontal="center" vertical="center"/>
    </xf>
    <xf numFmtId="0" fontId="94" fillId="2" borderId="17" xfId="3" applyFont="1" applyFill="1" applyBorder="1" applyAlignment="1">
      <alignment horizontal="center" vertical="center"/>
    </xf>
    <xf numFmtId="0" fontId="358" fillId="8" borderId="0" xfId="0" applyFont="1" applyFill="1" applyAlignment="1">
      <alignment horizontal="center" vertical="center"/>
    </xf>
    <xf numFmtId="0" fontId="375" fillId="2" borderId="0" xfId="3" applyFont="1" applyFill="1" applyAlignment="1">
      <alignment horizontal="right" vertical="center"/>
    </xf>
    <xf numFmtId="0" fontId="0" fillId="0" borderId="17" xfId="0" applyBorder="1"/>
    <xf numFmtId="0" fontId="398" fillId="2" borderId="0" xfId="3" applyFont="1" applyFill="1" applyAlignment="1">
      <alignment horizontal="right" vertical="center"/>
    </xf>
    <xf numFmtId="0" fontId="409" fillId="2" borderId="0" xfId="0" applyFont="1" applyFill="1" applyAlignment="1">
      <alignment vertical="center"/>
    </xf>
    <xf numFmtId="0" fontId="10" fillId="2" borderId="137" xfId="0" applyFont="1" applyFill="1" applyBorder="1" applyAlignment="1" applyProtection="1">
      <alignment horizontal="left" vertical="center"/>
      <protection locked="0"/>
    </xf>
    <xf numFmtId="0" fontId="10" fillId="2" borderId="18" xfId="0" applyFont="1" applyFill="1" applyBorder="1" applyAlignment="1" applyProtection="1">
      <alignment horizontal="left" vertical="center"/>
      <protection locked="0"/>
    </xf>
    <xf numFmtId="0" fontId="51" fillId="2" borderId="137" xfId="3" applyFont="1" applyFill="1" applyBorder="1" applyAlignment="1">
      <alignment horizontal="center" vertical="center"/>
    </xf>
    <xf numFmtId="0" fontId="51" fillId="2" borderId="0" xfId="3" applyFont="1" applyFill="1" applyAlignment="1">
      <alignment horizontal="center" vertical="center"/>
    </xf>
    <xf numFmtId="0" fontId="51" fillId="2" borderId="18" xfId="3" applyFont="1" applyFill="1" applyBorder="1" applyAlignment="1">
      <alignment horizontal="center" vertical="center"/>
    </xf>
    <xf numFmtId="2" fontId="30" fillId="7" borderId="22" xfId="3" applyNumberFormat="1" applyFont="1" applyFill="1" applyBorder="1" applyAlignment="1" applyProtection="1">
      <alignment vertical="center"/>
      <protection locked="0"/>
    </xf>
    <xf numFmtId="2" fontId="30" fillId="7" borderId="0" xfId="3" applyNumberFormat="1" applyFont="1" applyFill="1" applyAlignment="1" applyProtection="1">
      <alignment vertical="center"/>
      <protection locked="0"/>
    </xf>
    <xf numFmtId="2" fontId="30" fillId="7" borderId="4" xfId="3" applyNumberFormat="1" applyFont="1" applyFill="1" applyBorder="1" applyAlignment="1" applyProtection="1">
      <alignment vertical="center"/>
      <protection locked="0"/>
    </xf>
    <xf numFmtId="0" fontId="39" fillId="2" borderId="0" xfId="0" applyFont="1" applyFill="1" applyAlignment="1">
      <alignment horizontal="right"/>
    </xf>
    <xf numFmtId="0" fontId="10" fillId="2" borderId="137" xfId="0" applyFont="1" applyFill="1" applyBorder="1" applyAlignment="1" applyProtection="1">
      <alignment horizontal="center" vertical="center"/>
      <protection locked="0"/>
    </xf>
    <xf numFmtId="0" fontId="0" fillId="0" borderId="137" xfId="0" applyBorder="1"/>
    <xf numFmtId="0" fontId="0" fillId="0" borderId="0" xfId="0" applyAlignment="1">
      <alignment horizontal="right" vertical="center"/>
    </xf>
    <xf numFmtId="0" fontId="394" fillId="2" borderId="0" xfId="3" applyFont="1" applyFill="1" applyAlignment="1">
      <alignment horizontal="center" vertical="center"/>
    </xf>
    <xf numFmtId="164" fontId="32" fillId="3" borderId="0" xfId="1" applyNumberFormat="1" applyFont="1" applyFill="1" applyAlignment="1">
      <alignment horizontal="center" vertical="center"/>
    </xf>
    <xf numFmtId="1" fontId="30" fillId="2" borderId="0" xfId="1" applyNumberFormat="1" applyFont="1" applyFill="1" applyAlignment="1">
      <alignment horizontal="right" vertical="center"/>
    </xf>
    <xf numFmtId="1" fontId="30" fillId="2" borderId="0" xfId="1" applyNumberFormat="1" applyFont="1" applyFill="1" applyAlignment="1">
      <alignment horizontal="left" vertical="center"/>
    </xf>
    <xf numFmtId="0" fontId="35" fillId="2" borderId="137" xfId="0" applyFont="1" applyFill="1" applyBorder="1" applyAlignment="1">
      <alignment vertical="center"/>
    </xf>
    <xf numFmtId="0" fontId="35" fillId="2" borderId="0" xfId="0" applyFont="1" applyFill="1" applyAlignment="1">
      <alignment horizontal="right" vertical="center"/>
    </xf>
    <xf numFmtId="164" fontId="37" fillId="6" borderId="0" xfId="1" applyNumberFormat="1" applyFont="1" applyFill="1" applyAlignment="1">
      <alignment horizontal="center" vertical="center"/>
    </xf>
    <xf numFmtId="165" fontId="37" fillId="2" borderId="0" xfId="1" applyNumberFormat="1" applyFont="1" applyFill="1" applyAlignment="1" applyProtection="1">
      <alignment horizontal="right" vertical="center"/>
      <protection locked="0"/>
    </xf>
    <xf numFmtId="0" fontId="36" fillId="2" borderId="0" xfId="3" applyFont="1" applyFill="1" applyAlignment="1" applyProtection="1">
      <alignment horizontal="center" vertical="center"/>
      <protection hidden="1"/>
    </xf>
    <xf numFmtId="164" fontId="13" fillId="2" borderId="0" xfId="1" applyNumberFormat="1" applyFont="1" applyFill="1" applyAlignment="1">
      <alignment horizontal="center" vertical="center"/>
    </xf>
    <xf numFmtId="165" fontId="12" fillId="0" borderId="0" xfId="1" applyNumberFormat="1" applyFont="1" applyAlignment="1" applyProtection="1">
      <alignment horizontal="right" vertical="center"/>
      <protection locked="0"/>
    </xf>
    <xf numFmtId="164" fontId="13" fillId="0" borderId="0" xfId="1" applyNumberFormat="1" applyFont="1" applyAlignment="1">
      <alignment horizontal="center" vertical="center"/>
    </xf>
    <xf numFmtId="0" fontId="412" fillId="2" borderId="0" xfId="0" applyFont="1" applyFill="1" applyAlignment="1">
      <alignment horizontal="right" vertical="center"/>
    </xf>
    <xf numFmtId="1" fontId="38" fillId="6" borderId="0" xfId="1" applyNumberFormat="1" applyFont="1" applyFill="1" applyAlignment="1">
      <alignment horizontal="center" vertical="center"/>
    </xf>
    <xf numFmtId="0" fontId="0" fillId="2" borderId="0" xfId="0" applyFill="1" applyAlignment="1">
      <alignment wrapText="1"/>
    </xf>
    <xf numFmtId="0" fontId="0" fillId="2" borderId="18" xfId="0" applyFill="1" applyBorder="1" applyAlignment="1">
      <alignment wrapText="1"/>
    </xf>
    <xf numFmtId="0" fontId="36" fillId="2" borderId="0" xfId="3" applyFont="1" applyFill="1" applyAlignment="1" applyProtection="1">
      <alignment horizontal="right"/>
      <protection hidden="1"/>
    </xf>
    <xf numFmtId="0" fontId="0" fillId="2" borderId="18" xfId="0" applyFill="1" applyBorder="1"/>
    <xf numFmtId="0" fontId="41" fillId="3" borderId="22" xfId="0" applyFont="1" applyFill="1" applyBorder="1"/>
    <xf numFmtId="3" fontId="413" fillId="2" borderId="0" xfId="1" applyNumberFormat="1" applyFont="1" applyFill="1" applyAlignment="1" applyProtection="1">
      <alignment horizontal="center" vertical="center"/>
      <protection locked="0"/>
    </xf>
    <xf numFmtId="164" fontId="43" fillId="2" borderId="0" xfId="1" applyNumberFormat="1" applyFont="1" applyFill="1" applyAlignment="1">
      <alignment horizontal="center" vertical="center"/>
    </xf>
    <xf numFmtId="0" fontId="414" fillId="2" borderId="0" xfId="0" applyFont="1" applyFill="1" applyAlignment="1">
      <alignment vertical="top" wrapText="1"/>
    </xf>
    <xf numFmtId="0" fontId="414" fillId="3" borderId="0" xfId="0" applyFont="1" applyFill="1" applyAlignment="1">
      <alignment vertical="top" wrapText="1"/>
    </xf>
    <xf numFmtId="0" fontId="83" fillId="2" borderId="137" xfId="3" applyFont="1" applyFill="1" applyBorder="1" applyAlignment="1">
      <alignment horizontal="center" vertical="center"/>
    </xf>
    <xf numFmtId="164" fontId="45" fillId="6" borderId="0" xfId="1" applyNumberFormat="1" applyFont="1" applyFill="1" applyAlignment="1">
      <alignment vertical="center"/>
    </xf>
    <xf numFmtId="0" fontId="0" fillId="2" borderId="0" xfId="0" applyFill="1" applyAlignment="1" applyProtection="1">
      <alignment horizontal="left" vertical="center"/>
      <protection locked="0"/>
    </xf>
    <xf numFmtId="0" fontId="17" fillId="2" borderId="0" xfId="0" applyFont="1" applyFill="1" applyAlignment="1" applyProtection="1">
      <alignment horizontal="right" vertical="center"/>
      <protection locked="0"/>
    </xf>
    <xf numFmtId="0" fontId="30" fillId="2" borderId="0" xfId="1" applyFont="1" applyFill="1" applyAlignment="1" applyProtection="1">
      <alignment horizontal="center" vertical="center"/>
      <protection locked="0"/>
    </xf>
    <xf numFmtId="165" fontId="12" fillId="3" borderId="12" xfId="1" applyNumberFormat="1" applyFont="1" applyFill="1" applyBorder="1" applyAlignment="1" applyProtection="1">
      <alignment horizontal="right" vertical="center"/>
      <protection locked="0"/>
    </xf>
    <xf numFmtId="0" fontId="85" fillId="3" borderId="22" xfId="1" applyFont="1" applyFill="1" applyBorder="1" applyAlignment="1" applyProtection="1">
      <alignment horizontal="right"/>
      <protection locked="0"/>
    </xf>
    <xf numFmtId="0" fontId="85" fillId="3" borderId="12" xfId="1" applyFont="1" applyFill="1" applyBorder="1" applyAlignment="1" applyProtection="1">
      <alignment horizontal="right"/>
      <protection locked="0"/>
    </xf>
    <xf numFmtId="0" fontId="396" fillId="3" borderId="13" xfId="0" applyFont="1" applyFill="1" applyBorder="1" applyAlignment="1">
      <alignment horizontal="left"/>
    </xf>
    <xf numFmtId="0" fontId="397" fillId="3" borderId="13" xfId="0" applyFont="1" applyFill="1" applyBorder="1" applyAlignment="1">
      <alignment vertical="center"/>
    </xf>
    <xf numFmtId="0" fontId="1" fillId="3" borderId="13" xfId="0" applyFont="1" applyFill="1" applyBorder="1"/>
    <xf numFmtId="0" fontId="0" fillId="3" borderId="13" xfId="0" applyFill="1" applyBorder="1" applyAlignment="1">
      <alignment horizontal="right"/>
    </xf>
    <xf numFmtId="165" fontId="17" fillId="3" borderId="13" xfId="0" applyNumberFormat="1" applyFont="1" applyFill="1" applyBorder="1" applyAlignment="1">
      <alignment horizontal="center"/>
    </xf>
    <xf numFmtId="0" fontId="415" fillId="2" borderId="137" xfId="3" applyFont="1" applyFill="1" applyBorder="1" applyAlignment="1">
      <alignment horizontal="center" vertical="center"/>
    </xf>
    <xf numFmtId="164" fontId="34" fillId="6" borderId="0" xfId="1" applyNumberFormat="1" applyFont="1" applyFill="1" applyAlignment="1">
      <alignment vertical="center"/>
    </xf>
    <xf numFmtId="0" fontId="1" fillId="2" borderId="137" xfId="0" applyFont="1" applyFill="1" applyBorder="1"/>
    <xf numFmtId="0" fontId="416" fillId="2" borderId="137" xfId="3" applyFont="1" applyFill="1" applyBorder="1" applyAlignment="1">
      <alignment horizontal="center" vertical="center"/>
    </xf>
    <xf numFmtId="0" fontId="28" fillId="6" borderId="0" xfId="0" applyFont="1" applyFill="1" applyAlignment="1">
      <alignment horizontal="center" vertical="center"/>
    </xf>
    <xf numFmtId="0" fontId="24" fillId="0" borderId="0" xfId="4" applyBorder="1"/>
    <xf numFmtId="0" fontId="84" fillId="2" borderId="137" xfId="3" applyFont="1" applyFill="1" applyBorder="1" applyAlignment="1">
      <alignment horizontal="center" vertical="center"/>
    </xf>
    <xf numFmtId="0" fontId="44" fillId="46" borderId="0" xfId="1" applyFont="1" applyFill="1" applyAlignment="1" applyProtection="1">
      <alignment horizontal="center" vertical="center"/>
      <protection locked="0"/>
    </xf>
    <xf numFmtId="0" fontId="36" fillId="2" borderId="0" xfId="3" applyFont="1" applyFill="1" applyAlignment="1" applyProtection="1">
      <alignment horizontal="center" wrapText="1"/>
      <protection hidden="1"/>
    </xf>
    <xf numFmtId="0" fontId="26" fillId="2" borderId="4" xfId="3" applyFont="1" applyFill="1" applyBorder="1" applyAlignment="1" applyProtection="1">
      <alignment horizontal="center" vertical="center" wrapText="1"/>
      <protection hidden="1"/>
    </xf>
    <xf numFmtId="0" fontId="17" fillId="3" borderId="137" xfId="0" applyFont="1" applyFill="1" applyBorder="1" applyAlignment="1">
      <alignment horizontal="center"/>
    </xf>
    <xf numFmtId="0" fontId="17" fillId="3" borderId="0" xfId="0" applyFont="1" applyFill="1" applyAlignment="1">
      <alignment horizontal="center"/>
    </xf>
    <xf numFmtId="0" fontId="17" fillId="3" borderId="18" xfId="0" applyFont="1" applyFill="1" applyBorder="1" applyAlignment="1">
      <alignment horizontal="center"/>
    </xf>
    <xf numFmtId="0" fontId="17" fillId="2" borderId="0" xfId="0" applyFont="1" applyFill="1" applyAlignment="1">
      <alignment horizontal="center" vertical="center"/>
    </xf>
    <xf numFmtId="0" fontId="398" fillId="2" borderId="162" xfId="3" applyFont="1" applyFill="1" applyBorder="1" applyAlignment="1">
      <alignment horizontal="center" vertical="center"/>
    </xf>
    <xf numFmtId="0" fontId="30" fillId="2" borderId="144" xfId="3" applyFont="1" applyFill="1" applyBorder="1" applyAlignment="1" applyProtection="1">
      <alignment vertical="center"/>
      <protection hidden="1"/>
    </xf>
    <xf numFmtId="0" fontId="31" fillId="2" borderId="144" xfId="0" applyFont="1" applyFill="1" applyBorder="1" applyAlignment="1">
      <alignment vertical="center" wrapText="1"/>
    </xf>
    <xf numFmtId="0" fontId="18" fillId="2" borderId="144" xfId="1" applyFont="1" applyFill="1" applyBorder="1" applyAlignment="1" applyProtection="1">
      <alignment vertical="center"/>
      <protection locked="0"/>
    </xf>
    <xf numFmtId="0" fontId="18" fillId="2" borderId="163" xfId="1" applyFont="1" applyFill="1" applyBorder="1" applyAlignment="1" applyProtection="1">
      <alignment vertical="center"/>
      <protection locked="0"/>
    </xf>
    <xf numFmtId="0" fontId="52" fillId="2" borderId="0" xfId="3" applyFont="1" applyFill="1" applyAlignment="1" applyProtection="1">
      <alignment horizontal="right" vertical="center"/>
      <protection hidden="1"/>
    </xf>
    <xf numFmtId="0" fontId="9" fillId="2" borderId="0" xfId="3" applyFont="1" applyFill="1" applyAlignment="1" applyProtection="1">
      <alignment horizontal="right" vertical="center"/>
      <protection hidden="1"/>
    </xf>
    <xf numFmtId="0" fontId="31" fillId="2" borderId="0" xfId="0" applyFont="1" applyFill="1" applyAlignment="1">
      <alignment vertical="center"/>
    </xf>
    <xf numFmtId="1" fontId="26" fillId="2" borderId="0" xfId="1" applyNumberFormat="1" applyFont="1" applyFill="1" applyAlignment="1" applyProtection="1">
      <alignment vertical="center"/>
      <protection locked="0"/>
    </xf>
    <xf numFmtId="0" fontId="17" fillId="2" borderId="0" xfId="0" applyFont="1" applyFill="1" applyAlignment="1">
      <alignment vertical="center"/>
    </xf>
    <xf numFmtId="0" fontId="53" fillId="0" borderId="0" xfId="0" applyFont="1"/>
    <xf numFmtId="164" fontId="14" fillId="2" borderId="0" xfId="0" applyNumberFormat="1" applyFont="1" applyFill="1" applyAlignment="1">
      <alignment horizontal="center" vertical="center"/>
    </xf>
    <xf numFmtId="167" fontId="53" fillId="0" borderId="0" xfId="0" applyNumberFormat="1" applyFont="1"/>
    <xf numFmtId="0" fontId="10" fillId="2" borderId="137"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138"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139" xfId="0" applyFont="1" applyFill="1" applyBorder="1" applyAlignment="1">
      <alignment horizontal="center" vertical="center" wrapText="1"/>
    </xf>
    <xf numFmtId="0" fontId="6" fillId="4" borderId="0" xfId="3" applyFont="1" applyFill="1" applyAlignment="1" applyProtection="1">
      <alignment horizontal="center" vertical="center" textRotation="90"/>
      <protection locked="0"/>
    </xf>
    <xf numFmtId="0" fontId="7" fillId="2" borderId="6" xfId="3" applyFont="1" applyFill="1" applyBorder="1" applyAlignment="1" applyProtection="1">
      <alignment horizontal="left" vertical="center"/>
      <protection locked="0"/>
    </xf>
    <xf numFmtId="0" fontId="54" fillId="2" borderId="0" xfId="3" applyFont="1" applyFill="1" applyAlignment="1">
      <alignment horizontal="center"/>
    </xf>
    <xf numFmtId="0" fontId="97" fillId="2" borderId="0" xfId="3" applyFont="1" applyFill="1" applyAlignment="1">
      <alignment vertical="center"/>
    </xf>
    <xf numFmtId="0" fontId="401" fillId="2" borderId="0" xfId="3" applyFont="1" applyFill="1" applyAlignment="1" applyProtection="1">
      <alignment vertical="center"/>
      <protection locked="0"/>
    </xf>
    <xf numFmtId="0" fontId="44" fillId="2" borderId="0" xfId="3" applyFont="1" applyFill="1" applyAlignment="1">
      <alignment horizontal="right" vertical="center"/>
    </xf>
    <xf numFmtId="0" fontId="387" fillId="2" borderId="0" xfId="3" applyFont="1" applyFill="1" applyAlignment="1" applyProtection="1">
      <alignment horizontal="left"/>
      <protection hidden="1"/>
    </xf>
    <xf numFmtId="182" fontId="66" fillId="2" borderId="0" xfId="3" applyNumberFormat="1" applyFont="1" applyFill="1" applyAlignment="1">
      <alignment horizontal="center" vertical="center"/>
    </xf>
    <xf numFmtId="166" fontId="417" fillId="2" borderId="0" xfId="3" applyNumberFormat="1" applyFont="1" applyFill="1" applyAlignment="1" applyProtection="1">
      <alignment horizontal="left" vertical="center"/>
      <protection hidden="1"/>
    </xf>
    <xf numFmtId="165" fontId="32" fillId="2" borderId="0" xfId="1" applyNumberFormat="1" applyFont="1" applyFill="1" applyAlignment="1" applyProtection="1">
      <alignment horizontal="center" vertical="center"/>
      <protection locked="0"/>
    </xf>
    <xf numFmtId="0" fontId="66" fillId="2" borderId="0" xfId="3" applyFont="1" applyFill="1" applyAlignment="1" applyProtection="1">
      <alignment horizontal="left" vertical="center"/>
      <protection locked="0"/>
    </xf>
    <xf numFmtId="0" fontId="66" fillId="2" borderId="0" xfId="3" applyFont="1" applyFill="1" applyAlignment="1" applyProtection="1">
      <alignment vertical="center"/>
      <protection locked="0"/>
    </xf>
    <xf numFmtId="166" fontId="91" fillId="2" borderId="38" xfId="3" applyNumberFormat="1" applyFont="1" applyFill="1" applyBorder="1" applyAlignment="1">
      <alignment horizontal="center" vertical="center"/>
    </xf>
    <xf numFmtId="0" fontId="3" fillId="2" borderId="38" xfId="3" applyFill="1" applyBorder="1" applyAlignment="1" applyProtection="1">
      <alignment vertical="center"/>
      <protection locked="0"/>
    </xf>
    <xf numFmtId="0" fontId="3" fillId="2" borderId="38" xfId="3" applyFill="1" applyBorder="1" applyProtection="1">
      <protection locked="0"/>
    </xf>
    <xf numFmtId="0" fontId="19" fillId="2" borderId="38" xfId="0" applyFont="1" applyFill="1" applyBorder="1" applyAlignment="1">
      <alignment horizontal="right" vertical="center"/>
    </xf>
    <xf numFmtId="165" fontId="260" fillId="2" borderId="38" xfId="0" applyNumberFormat="1" applyFont="1" applyFill="1" applyBorder="1" applyAlignment="1">
      <alignment horizontal="centerContinuous" vertical="center"/>
    </xf>
    <xf numFmtId="0" fontId="11" fillId="45" borderId="38" xfId="12" applyFont="1" applyFill="1" applyBorder="1" applyAlignment="1">
      <alignment horizontal="right" vertical="center"/>
    </xf>
    <xf numFmtId="0" fontId="44" fillId="46" borderId="38" xfId="1" applyFont="1" applyFill="1" applyBorder="1" applyAlignment="1" applyProtection="1">
      <alignment horizontal="center" vertical="center"/>
      <protection locked="0"/>
    </xf>
    <xf numFmtId="0" fontId="10" fillId="2" borderId="17" xfId="0" applyFont="1" applyFill="1" applyBorder="1" applyAlignment="1" applyProtection="1">
      <alignment horizontal="left" vertical="center"/>
      <protection locked="0"/>
    </xf>
    <xf numFmtId="0" fontId="10" fillId="2" borderId="28" xfId="0" applyFont="1" applyFill="1" applyBorder="1" applyAlignment="1" applyProtection="1">
      <alignment horizontal="left" vertical="center"/>
      <protection locked="0"/>
    </xf>
    <xf numFmtId="0" fontId="375" fillId="2" borderId="17" xfId="3" applyFont="1" applyFill="1" applyBorder="1" applyAlignment="1">
      <alignment horizontal="center" vertical="center"/>
    </xf>
    <xf numFmtId="0" fontId="375" fillId="2" borderId="0" xfId="3" applyFont="1" applyFill="1" applyAlignment="1">
      <alignment horizontal="center" vertical="center"/>
    </xf>
    <xf numFmtId="0" fontId="0" fillId="2" borderId="28" xfId="0" applyFill="1" applyBorder="1" applyAlignment="1" applyProtection="1">
      <alignment horizontal="left" vertical="center"/>
      <protection locked="0"/>
    </xf>
    <xf numFmtId="0" fontId="0" fillId="2" borderId="0" xfId="0" applyFill="1" applyAlignment="1" applyProtection="1">
      <alignment vertical="center"/>
      <protection locked="0"/>
    </xf>
    <xf numFmtId="0" fontId="0" fillId="2" borderId="28" xfId="0" applyFill="1" applyBorder="1" applyAlignment="1" applyProtection="1">
      <alignment vertical="center"/>
      <protection locked="0"/>
    </xf>
    <xf numFmtId="0" fontId="0" fillId="2" borderId="0" xfId="0" applyFill="1" applyAlignment="1" applyProtection="1">
      <alignment vertical="center" wrapText="1"/>
      <protection locked="0"/>
    </xf>
    <xf numFmtId="0" fontId="375" fillId="2" borderId="17" xfId="3" applyFont="1" applyFill="1" applyBorder="1" applyAlignment="1">
      <alignment vertical="center"/>
    </xf>
    <xf numFmtId="0" fontId="0" fillId="2" borderId="28" xfId="0" applyFill="1" applyBorder="1" applyAlignment="1" applyProtection="1">
      <alignment vertical="center" wrapText="1"/>
      <protection locked="0"/>
    </xf>
    <xf numFmtId="1" fontId="1" fillId="0" borderId="0" xfId="9" applyNumberFormat="1" applyAlignment="1">
      <alignment horizontal="center"/>
    </xf>
    <xf numFmtId="0" fontId="419" fillId="2" borderId="0" xfId="0" applyFont="1" applyFill="1"/>
    <xf numFmtId="0" fontId="3" fillId="0" borderId="0" xfId="3"/>
    <xf numFmtId="0" fontId="3" fillId="2" borderId="3" xfId="2" applyFill="1" applyBorder="1"/>
    <xf numFmtId="0" fontId="0" fillId="2" borderId="22" xfId="0" applyFill="1" applyBorder="1" applyAlignment="1">
      <alignment horizontal="center" vertical="center" textRotation="90"/>
    </xf>
    <xf numFmtId="0" fontId="0" fillId="2" borderId="9" xfId="0" applyFill="1" applyBorder="1" applyAlignment="1">
      <alignment horizontal="center" vertical="center" textRotation="90"/>
    </xf>
    <xf numFmtId="172" fontId="8" fillId="3" borderId="0" xfId="2" applyNumberFormat="1" applyFont="1" applyFill="1" applyAlignment="1">
      <alignment horizontal="left" vertical="center"/>
    </xf>
    <xf numFmtId="173" fontId="65" fillId="3" borderId="0" xfId="2" applyNumberFormat="1" applyFont="1" applyFill="1" applyAlignment="1">
      <alignment horizontal="left" vertical="center"/>
    </xf>
    <xf numFmtId="170" fontId="39" fillId="3" borderId="0" xfId="2" applyNumberFormat="1" applyFont="1" applyFill="1" applyAlignment="1">
      <alignment horizontal="center" vertical="center"/>
    </xf>
    <xf numFmtId="0" fontId="102" fillId="19" borderId="165" xfId="0" applyFont="1" applyFill="1" applyBorder="1"/>
    <xf numFmtId="0" fontId="0" fillId="2" borderId="1" xfId="0" applyFill="1" applyBorder="1" applyAlignment="1">
      <alignment horizontal="center" vertical="center" textRotation="90"/>
    </xf>
    <xf numFmtId="0" fontId="76" fillId="0" borderId="0" xfId="2" applyFont="1"/>
    <xf numFmtId="0" fontId="76" fillId="0" borderId="0" xfId="2" applyFont="1" applyAlignment="1">
      <alignment horizontal="left" vertical="center"/>
    </xf>
    <xf numFmtId="173" fontId="52" fillId="3" borderId="13" xfId="2" applyNumberFormat="1" applyFont="1" applyFill="1" applyBorder="1" applyAlignment="1">
      <alignment horizontal="left" vertical="center"/>
    </xf>
    <xf numFmtId="0" fontId="154" fillId="14" borderId="0" xfId="3" applyFont="1" applyFill="1" applyAlignment="1">
      <alignment horizontal="center" vertical="center"/>
    </xf>
    <xf numFmtId="173" fontId="7" fillId="3" borderId="0" xfId="2" applyNumberFormat="1" applyFont="1" applyFill="1" applyAlignment="1">
      <alignment horizontal="left" vertical="center"/>
    </xf>
    <xf numFmtId="173" fontId="7" fillId="2" borderId="8" xfId="2" applyNumberFormat="1" applyFont="1" applyFill="1" applyBorder="1" applyAlignment="1">
      <alignment horizontal="left" vertical="center"/>
    </xf>
    <xf numFmtId="0" fontId="0" fillId="2" borderId="11" xfId="0" applyFill="1" applyBorder="1"/>
    <xf numFmtId="0" fontId="65" fillId="2" borderId="0" xfId="2" applyFont="1" applyFill="1" applyAlignment="1">
      <alignment horizontal="center" vertical="center" textRotation="90"/>
    </xf>
    <xf numFmtId="0" fontId="65" fillId="2" borderId="116" xfId="2" applyFont="1" applyFill="1" applyBorder="1" applyAlignment="1">
      <alignment horizontal="center" vertical="center" textRotation="90"/>
    </xf>
    <xf numFmtId="1" fontId="32" fillId="2" borderId="120" xfId="1" applyNumberFormat="1" applyFont="1" applyFill="1" applyBorder="1" applyAlignment="1">
      <alignment horizontal="center" vertical="center"/>
    </xf>
    <xf numFmtId="1" fontId="32" fillId="2" borderId="122" xfId="1" applyNumberFormat="1" applyFont="1" applyFill="1" applyBorder="1" applyAlignment="1">
      <alignment horizontal="center" vertical="center"/>
    </xf>
    <xf numFmtId="0" fontId="189" fillId="2" borderId="0" xfId="3" applyFont="1" applyFill="1" applyAlignment="1">
      <alignment horizontal="center" vertical="center"/>
    </xf>
    <xf numFmtId="0" fontId="210" fillId="2" borderId="0" xfId="3" applyFont="1" applyFill="1" applyAlignment="1">
      <alignment horizontal="center" vertical="center"/>
    </xf>
    <xf numFmtId="0" fontId="53" fillId="2" borderId="0" xfId="0" applyFont="1" applyFill="1"/>
    <xf numFmtId="0" fontId="55" fillId="2" borderId="6" xfId="3" applyFont="1" applyFill="1" applyBorder="1" applyAlignment="1">
      <alignment vertical="center"/>
    </xf>
    <xf numFmtId="0" fontId="55" fillId="2" borderId="20" xfId="3" applyFont="1" applyFill="1" applyBorder="1" applyAlignment="1">
      <alignment horizontal="left" vertical="center"/>
    </xf>
    <xf numFmtId="0" fontId="52" fillId="2" borderId="22" xfId="2" applyFont="1" applyFill="1" applyBorder="1" applyAlignment="1">
      <alignment horizontal="center" vertical="center" textRotation="90"/>
    </xf>
    <xf numFmtId="0" fontId="52" fillId="2" borderId="9" xfId="2" applyFont="1" applyFill="1" applyBorder="1" applyAlignment="1">
      <alignment horizontal="center" vertical="center" textRotation="90"/>
    </xf>
    <xf numFmtId="0" fontId="30" fillId="3" borderId="0" xfId="2" applyFont="1" applyFill="1"/>
    <xf numFmtId="0" fontId="29" fillId="2" borderId="6" xfId="3" applyFont="1" applyFill="1" applyBorder="1" applyAlignment="1">
      <alignment vertical="center"/>
    </xf>
    <xf numFmtId="0" fontId="30" fillId="2" borderId="0" xfId="2" applyFont="1" applyFill="1" applyAlignment="1">
      <alignment vertical="center"/>
    </xf>
    <xf numFmtId="0" fontId="3" fillId="2" borderId="22" xfId="2" applyFill="1" applyBorder="1" applyAlignment="1">
      <alignment horizontal="center" vertical="center" textRotation="90"/>
    </xf>
    <xf numFmtId="0" fontId="3" fillId="2" borderId="9" xfId="2" applyFill="1" applyBorder="1" applyAlignment="1">
      <alignment horizontal="center" vertical="center" textRotation="90"/>
    </xf>
    <xf numFmtId="0" fontId="0" fillId="0" borderId="11" xfId="0" applyBorder="1"/>
    <xf numFmtId="0" fontId="21" fillId="2" borderId="0" xfId="2" applyFont="1" applyFill="1" applyAlignment="1">
      <alignment horizontal="center" vertical="center" wrapText="1"/>
    </xf>
    <xf numFmtId="0" fontId="3" fillId="2" borderId="0" xfId="2" applyFill="1" applyAlignment="1">
      <alignment horizontal="center" textRotation="90"/>
    </xf>
    <xf numFmtId="0" fontId="3" fillId="2" borderId="119" xfId="2" applyFill="1" applyBorder="1" applyAlignment="1">
      <alignment horizontal="center" textRotation="90"/>
    </xf>
    <xf numFmtId="0" fontId="3" fillId="2" borderId="38" xfId="2" applyFill="1" applyBorder="1" applyAlignment="1">
      <alignment horizontal="center" textRotation="90"/>
    </xf>
    <xf numFmtId="0" fontId="0" fillId="2" borderId="38" xfId="0" applyFill="1" applyBorder="1"/>
    <xf numFmtId="0" fontId="3" fillId="2" borderId="17" xfId="2" applyFill="1" applyBorder="1" applyAlignment="1">
      <alignment horizontal="center" textRotation="90"/>
    </xf>
    <xf numFmtId="0" fontId="179" fillId="2" borderId="0" xfId="2" applyFont="1" applyFill="1" applyAlignment="1">
      <alignment vertical="center"/>
    </xf>
    <xf numFmtId="0" fontId="26" fillId="2" borderId="0" xfId="2" applyFont="1" applyFill="1"/>
    <xf numFmtId="0" fontId="3" fillId="2" borderId="118" xfId="2" applyFill="1" applyBorder="1" applyAlignment="1">
      <alignment horizontal="center" textRotation="90"/>
    </xf>
    <xf numFmtId="0" fontId="3" fillId="2" borderId="116" xfId="2" applyFill="1" applyBorder="1" applyAlignment="1">
      <alignment horizontal="center" textRotation="90"/>
    </xf>
    <xf numFmtId="0" fontId="3" fillId="0" borderId="116" xfId="2" applyBorder="1"/>
    <xf numFmtId="0" fontId="3" fillId="2" borderId="116" xfId="2" applyFill="1" applyBorder="1"/>
    <xf numFmtId="0" fontId="186" fillId="6" borderId="0" xfId="2" applyFont="1" applyFill="1" applyAlignment="1">
      <alignment horizontal="left" vertical="center"/>
    </xf>
    <xf numFmtId="0" fontId="21" fillId="2" borderId="0" xfId="2" applyFont="1" applyFill="1" applyAlignment="1">
      <alignment horizontal="center" vertical="center" textRotation="90"/>
    </xf>
    <xf numFmtId="0" fontId="117" fillId="2" borderId="0" xfId="1" applyFont="1" applyFill="1" applyAlignment="1">
      <alignment vertical="center" wrapText="1"/>
    </xf>
    <xf numFmtId="0" fontId="30" fillId="2" borderId="0" xfId="2" applyFont="1" applyFill="1" applyAlignment="1">
      <alignment horizontal="right" vertical="center"/>
    </xf>
    <xf numFmtId="175" fontId="160" fillId="2" borderId="19" xfId="2" applyNumberFormat="1" applyFont="1" applyFill="1" applyBorder="1" applyAlignment="1">
      <alignment vertical="center"/>
    </xf>
    <xf numFmtId="175" fontId="160" fillId="2" borderId="8" xfId="2" applyNumberFormat="1" applyFont="1" applyFill="1" applyBorder="1" applyAlignment="1">
      <alignment vertical="center"/>
    </xf>
    <xf numFmtId="175" fontId="160" fillId="2" borderId="0" xfId="2" applyNumberFormat="1" applyFont="1" applyFill="1" applyAlignment="1">
      <alignment vertical="center"/>
    </xf>
    <xf numFmtId="0" fontId="17" fillId="2" borderId="116" xfId="0" applyFont="1" applyFill="1" applyBorder="1" applyAlignment="1">
      <alignment horizontal="right" vertical="center"/>
    </xf>
    <xf numFmtId="0" fontId="21" fillId="2" borderId="116" xfId="2" applyFont="1" applyFill="1" applyBorder="1" applyAlignment="1">
      <alignment horizontal="center" vertical="center" textRotation="90"/>
    </xf>
    <xf numFmtId="0" fontId="44" fillId="2" borderId="0" xfId="2" applyFont="1" applyFill="1" applyAlignment="1">
      <alignment horizontal="left" vertical="center"/>
    </xf>
    <xf numFmtId="0" fontId="44" fillId="2" borderId="116" xfId="2" applyFont="1" applyFill="1" applyBorder="1" applyAlignment="1">
      <alignment horizontal="center" vertical="center"/>
    </xf>
    <xf numFmtId="169" fontId="26" fillId="2" borderId="116" xfId="1" applyNumberFormat="1" applyFont="1" applyFill="1" applyBorder="1" applyAlignment="1">
      <alignment vertical="center"/>
    </xf>
    <xf numFmtId="169" fontId="52" fillId="2" borderId="116" xfId="1" applyNumberFormat="1" applyFont="1" applyFill="1" applyBorder="1" applyAlignment="1">
      <alignment horizontal="center" vertical="center"/>
    </xf>
    <xf numFmtId="0" fontId="42" fillId="2" borderId="116" xfId="2" applyFont="1" applyFill="1" applyBorder="1" applyAlignment="1">
      <alignment horizontal="right" vertical="center"/>
    </xf>
    <xf numFmtId="167" fontId="56" fillId="2" borderId="116" xfId="2" applyNumberFormat="1" applyFont="1" applyFill="1" applyBorder="1" applyAlignment="1">
      <alignment horizontal="center" vertical="center"/>
    </xf>
    <xf numFmtId="167" fontId="58" fillId="2" borderId="116" xfId="2" applyNumberFormat="1" applyFont="1" applyFill="1" applyBorder="1" applyAlignment="1">
      <alignment horizontal="center" vertical="center"/>
    </xf>
    <xf numFmtId="173" fontId="68" fillId="2" borderId="116" xfId="2" applyNumberFormat="1" applyFont="1" applyFill="1" applyBorder="1" applyAlignment="1">
      <alignment horizontal="center" vertical="center"/>
    </xf>
    <xf numFmtId="173" fontId="160" fillId="2" borderId="116" xfId="2" applyNumberFormat="1" applyFont="1" applyFill="1" applyBorder="1" applyAlignment="1">
      <alignment horizontal="center" vertical="center"/>
    </xf>
    <xf numFmtId="0" fontId="183" fillId="2" borderId="119" xfId="2" applyFont="1" applyFill="1" applyBorder="1" applyAlignment="1">
      <alignment vertical="center"/>
    </xf>
    <xf numFmtId="0" fontId="183" fillId="2" borderId="118" xfId="2" applyFont="1" applyFill="1" applyBorder="1" applyAlignment="1">
      <alignment vertical="center"/>
    </xf>
    <xf numFmtId="0" fontId="0" fillId="48" borderId="0" xfId="0" applyFill="1"/>
    <xf numFmtId="0" fontId="289" fillId="48" borderId="0" xfId="2" applyFont="1" applyFill="1" applyAlignment="1">
      <alignment vertical="center"/>
    </xf>
    <xf numFmtId="0" fontId="3" fillId="48" borderId="0" xfId="2" applyFill="1"/>
    <xf numFmtId="0" fontId="3" fillId="0" borderId="0" xfId="3" applyProtection="1">
      <protection hidden="1"/>
    </xf>
    <xf numFmtId="0" fontId="6" fillId="0" borderId="0" xfId="3" applyFont="1" applyAlignment="1">
      <alignment horizontal="center" vertical="center"/>
    </xf>
    <xf numFmtId="1" fontId="1" fillId="0" borderId="0" xfId="13" applyNumberFormat="1" applyAlignment="1">
      <alignment horizontal="center"/>
    </xf>
    <xf numFmtId="0" fontId="0" fillId="0" borderId="0" xfId="0" applyAlignment="1">
      <alignment horizontal="center" vertical="center"/>
    </xf>
    <xf numFmtId="0" fontId="86" fillId="0" borderId="0" xfId="0" applyFont="1"/>
    <xf numFmtId="0" fontId="52" fillId="2" borderId="0" xfId="14" applyFont="1" applyFill="1"/>
    <xf numFmtId="0" fontId="424" fillId="2" borderId="0" xfId="15" applyFont="1" applyFill="1" applyAlignment="1">
      <alignment horizontal="center" vertical="center"/>
    </xf>
    <xf numFmtId="0" fontId="66" fillId="2" borderId="0" xfId="15" applyFont="1" applyFill="1" applyAlignment="1">
      <alignment horizontal="right" vertical="center"/>
    </xf>
    <xf numFmtId="0" fontId="103" fillId="49" borderId="0" xfId="16" applyFont="1" applyFill="1" applyAlignment="1">
      <alignment horizontal="center" vertical="center"/>
    </xf>
    <xf numFmtId="0" fontId="425" fillId="31" borderId="0" xfId="16" applyFont="1" applyFill="1" applyAlignment="1">
      <alignment horizontal="left" vertical="center"/>
    </xf>
    <xf numFmtId="0" fontId="235" fillId="31" borderId="0" xfId="16" applyFont="1" applyFill="1" applyAlignment="1">
      <alignment vertical="center"/>
    </xf>
    <xf numFmtId="0" fontId="275" fillId="49" borderId="119" xfId="16" applyFont="1" applyFill="1" applyBorder="1" applyAlignment="1">
      <alignment horizontal="center" vertical="center"/>
    </xf>
    <xf numFmtId="0" fontId="0" fillId="14" borderId="38" xfId="0" applyFill="1" applyBorder="1"/>
    <xf numFmtId="0" fontId="0" fillId="14" borderId="27" xfId="0" applyFill="1" applyBorder="1"/>
    <xf numFmtId="0" fontId="426" fillId="2" borderId="2" xfId="14" applyFont="1" applyFill="1" applyBorder="1" applyAlignment="1">
      <alignment vertical="center"/>
    </xf>
    <xf numFmtId="0" fontId="426" fillId="2" borderId="3" xfId="14" applyFont="1" applyFill="1" applyBorder="1" applyAlignment="1">
      <alignment vertical="center"/>
    </xf>
    <xf numFmtId="0" fontId="427" fillId="47" borderId="17" xfId="0" applyFont="1" applyFill="1" applyBorder="1" applyAlignment="1">
      <alignment vertical="center"/>
    </xf>
    <xf numFmtId="0" fontId="428" fillId="47" borderId="0" xfId="0" applyFont="1" applyFill="1" applyAlignment="1">
      <alignment vertical="center"/>
    </xf>
    <xf numFmtId="0" fontId="427" fillId="47" borderId="0" xfId="0" applyFont="1" applyFill="1" applyAlignment="1">
      <alignment vertical="center"/>
    </xf>
    <xf numFmtId="0" fontId="427" fillId="47" borderId="28" xfId="0" applyFont="1" applyFill="1" applyBorder="1" applyAlignment="1">
      <alignment vertical="center"/>
    </xf>
    <xf numFmtId="0" fontId="426" fillId="2" borderId="22" xfId="14" applyFont="1" applyFill="1" applyBorder="1" applyAlignment="1">
      <alignment vertical="center"/>
    </xf>
    <xf numFmtId="0" fontId="426" fillId="2" borderId="0" xfId="16" applyFont="1" applyFill="1" applyAlignment="1" applyProtection="1">
      <alignment vertical="center"/>
      <protection locked="0"/>
    </xf>
    <xf numFmtId="0" fontId="426" fillId="2" borderId="4" xfId="16" applyFont="1" applyFill="1" applyBorder="1" applyAlignment="1" applyProtection="1">
      <alignment vertical="center"/>
      <protection locked="0"/>
    </xf>
    <xf numFmtId="0" fontId="429" fillId="47" borderId="17" xfId="0" applyFont="1" applyFill="1" applyBorder="1" applyAlignment="1">
      <alignment vertical="center"/>
    </xf>
    <xf numFmtId="0" fontId="430" fillId="47" borderId="0" xfId="0" applyFont="1" applyFill="1" applyAlignment="1">
      <alignment vertical="center"/>
    </xf>
    <xf numFmtId="0" fontId="429" fillId="47" borderId="0" xfId="0" applyFont="1" applyFill="1" applyAlignment="1">
      <alignment vertical="center"/>
    </xf>
    <xf numFmtId="0" fontId="429" fillId="47" borderId="28" xfId="0" applyFont="1" applyFill="1" applyBorder="1" applyAlignment="1">
      <alignment vertical="center"/>
    </xf>
    <xf numFmtId="0" fontId="167" fillId="2" borderId="0" xfId="16" applyFont="1" applyFill="1" applyAlignment="1" applyProtection="1">
      <alignment vertical="center"/>
      <protection locked="0"/>
    </xf>
    <xf numFmtId="0" fontId="431" fillId="50" borderId="0" xfId="0" applyFont="1" applyFill="1" applyAlignment="1">
      <alignment horizontal="right" vertical="center"/>
    </xf>
    <xf numFmtId="0" fontId="337" fillId="47" borderId="0" xfId="4" applyFont="1" applyFill="1" applyBorder="1" applyAlignment="1">
      <alignment vertical="center"/>
    </xf>
    <xf numFmtId="0" fontId="426" fillId="2" borderId="0" xfId="14" applyFont="1" applyFill="1" applyAlignment="1">
      <alignment vertical="center"/>
    </xf>
    <xf numFmtId="0" fontId="432" fillId="47" borderId="17" xfId="0" applyFont="1" applyFill="1" applyBorder="1" applyAlignment="1">
      <alignment vertical="center"/>
    </xf>
    <xf numFmtId="0" fontId="426" fillId="2" borderId="0" xfId="16" applyFont="1" applyFill="1" applyAlignment="1" applyProtection="1">
      <alignment horizontal="left" vertical="center"/>
      <protection locked="0"/>
    </xf>
    <xf numFmtId="0" fontId="426" fillId="2" borderId="0" xfId="16" applyFont="1" applyFill="1" applyAlignment="1" applyProtection="1">
      <alignment horizontal="right" vertical="center"/>
      <protection locked="0"/>
    </xf>
    <xf numFmtId="166" fontId="167" fillId="2" borderId="0" xfId="16" applyNumberFormat="1" applyFont="1" applyFill="1" applyAlignment="1" applyProtection="1">
      <alignment horizontal="center" vertical="center"/>
      <protection locked="0"/>
    </xf>
    <xf numFmtId="0" fontId="433" fillId="2" borderId="0" xfId="16" applyFont="1" applyFill="1" applyAlignment="1" applyProtection="1">
      <alignment horizontal="left" vertical="center"/>
      <protection locked="0"/>
    </xf>
    <xf numFmtId="0" fontId="434" fillId="47" borderId="17" xfId="0" applyFont="1" applyFill="1" applyBorder="1" applyAlignment="1">
      <alignment vertical="center"/>
    </xf>
    <xf numFmtId="0" fontId="429" fillId="47" borderId="0" xfId="0" applyFont="1" applyFill="1" applyAlignment="1">
      <alignment vertical="center" wrapText="1"/>
    </xf>
    <xf numFmtId="0" fontId="429" fillId="47" borderId="28" xfId="0" applyFont="1" applyFill="1" applyBorder="1" applyAlignment="1">
      <alignment vertical="center" wrapText="1"/>
    </xf>
    <xf numFmtId="0" fontId="435" fillId="47" borderId="17" xfId="0" applyFont="1" applyFill="1" applyBorder="1" applyAlignment="1">
      <alignment vertical="center"/>
    </xf>
    <xf numFmtId="0" fontId="436" fillId="47" borderId="0" xfId="0" applyFont="1" applyFill="1" applyAlignment="1">
      <alignment vertical="center"/>
    </xf>
    <xf numFmtId="0" fontId="437" fillId="47" borderId="0" xfId="0" applyFont="1" applyFill="1" applyAlignment="1">
      <alignment vertical="center"/>
    </xf>
    <xf numFmtId="0" fontId="437" fillId="47" borderId="0" xfId="0" applyFont="1" applyFill="1" applyAlignment="1">
      <alignment vertical="center" wrapText="1"/>
    </xf>
    <xf numFmtId="0" fontId="437" fillId="47" borderId="28" xfId="0" applyFont="1" applyFill="1" applyBorder="1" applyAlignment="1">
      <alignment vertical="center" wrapText="1"/>
    </xf>
    <xf numFmtId="0" fontId="426" fillId="2" borderId="0" xfId="16" applyFont="1" applyFill="1" applyProtection="1">
      <protection locked="0"/>
    </xf>
    <xf numFmtId="0" fontId="438" fillId="51" borderId="0" xfId="0" applyFont="1" applyFill="1" applyAlignment="1">
      <alignment horizontal="left" vertical="center"/>
    </xf>
    <xf numFmtId="0" fontId="439" fillId="51" borderId="0" xfId="0" applyFont="1" applyFill="1" applyAlignment="1">
      <alignment vertical="center"/>
    </xf>
    <xf numFmtId="0" fontId="439" fillId="51" borderId="0" xfId="0" applyFont="1" applyFill="1" applyAlignment="1">
      <alignment vertical="center" wrapText="1"/>
    </xf>
    <xf numFmtId="0" fontId="439" fillId="51" borderId="28" xfId="0" applyFont="1" applyFill="1" applyBorder="1" applyAlignment="1">
      <alignment vertical="center" wrapText="1"/>
    </xf>
    <xf numFmtId="0" fontId="426" fillId="2" borderId="22" xfId="16" applyFont="1" applyFill="1" applyBorder="1" applyProtection="1">
      <protection locked="0"/>
    </xf>
    <xf numFmtId="0" fontId="426" fillId="2" borderId="0" xfId="14" applyFont="1" applyFill="1"/>
    <xf numFmtId="0" fontId="426" fillId="2" borderId="0" xfId="17" applyFont="1" applyFill="1" applyAlignment="1" applyProtection="1">
      <alignment vertical="center"/>
      <protection locked="0"/>
    </xf>
    <xf numFmtId="0" fontId="426" fillId="2" borderId="4" xfId="16" applyFont="1" applyFill="1" applyBorder="1" applyProtection="1">
      <protection locked="0"/>
    </xf>
    <xf numFmtId="0" fontId="440" fillId="2" borderId="0" xfId="16" applyFont="1" applyFill="1" applyAlignment="1">
      <alignment vertical="center"/>
    </xf>
    <xf numFmtId="0" fontId="3" fillId="2" borderId="0" xfId="16" applyFill="1" applyAlignment="1">
      <alignment vertical="center"/>
    </xf>
    <xf numFmtId="0" fontId="3" fillId="0" borderId="0" xfId="16" applyAlignment="1">
      <alignment vertical="center"/>
    </xf>
    <xf numFmtId="0" fontId="167" fillId="0" borderId="0" xfId="16" applyFont="1" applyAlignment="1">
      <alignment horizontal="right" vertical="center"/>
    </xf>
    <xf numFmtId="0" fontId="275" fillId="49" borderId="0" xfId="16" applyFont="1" applyFill="1" applyAlignment="1">
      <alignment horizontal="center" vertical="center"/>
    </xf>
    <xf numFmtId="0" fontId="32" fillId="52" borderId="28" xfId="16" applyFont="1" applyFill="1" applyBorder="1" applyAlignment="1" applyProtection="1">
      <alignment horizontal="center" vertical="center" textRotation="90"/>
      <protection locked="0"/>
    </xf>
    <xf numFmtId="0" fontId="442" fillId="47" borderId="0" xfId="4" applyFont="1" applyFill="1" applyBorder="1" applyAlignment="1">
      <alignment vertical="center"/>
    </xf>
    <xf numFmtId="0" fontId="167" fillId="2" borderId="0" xfId="16" applyFont="1" applyFill="1" applyAlignment="1" applyProtection="1">
      <alignment horizontal="left" vertical="center"/>
      <protection locked="0"/>
    </xf>
    <xf numFmtId="0" fontId="426" fillId="2" borderId="0" xfId="18" applyFont="1" applyFill="1" applyAlignment="1" applyProtection="1">
      <alignment horizontal="left" vertical="center"/>
      <protection locked="0"/>
    </xf>
    <xf numFmtId="0" fontId="444" fillId="8" borderId="116" xfId="16" applyFont="1" applyFill="1" applyBorder="1" applyAlignment="1" applyProtection="1">
      <alignment horizontal="center" vertical="center"/>
      <protection hidden="1"/>
    </xf>
    <xf numFmtId="0" fontId="444" fillId="8" borderId="116" xfId="16" applyFont="1" applyFill="1" applyBorder="1" applyAlignment="1" applyProtection="1">
      <alignment horizontal="center" vertical="center" wrapText="1"/>
      <protection hidden="1"/>
    </xf>
    <xf numFmtId="0" fontId="426" fillId="2" borderId="116" xfId="16" applyFont="1" applyFill="1" applyBorder="1" applyAlignment="1">
      <alignment horizontal="center" vertical="center"/>
    </xf>
    <xf numFmtId="0" fontId="426" fillId="2" borderId="32" xfId="16" applyFont="1" applyFill="1" applyBorder="1" applyAlignment="1">
      <alignment horizontal="center" vertical="center"/>
    </xf>
    <xf numFmtId="0" fontId="445" fillId="47" borderId="17" xfId="0" applyFont="1" applyFill="1" applyBorder="1"/>
    <xf numFmtId="0" fontId="446" fillId="47" borderId="0" xfId="0" applyFont="1" applyFill="1"/>
    <xf numFmtId="0" fontId="426" fillId="2" borderId="22" xfId="14" applyFont="1" applyFill="1" applyBorder="1"/>
    <xf numFmtId="0" fontId="384" fillId="2" borderId="0" xfId="16" applyFont="1" applyFill="1" applyAlignment="1" applyProtection="1">
      <alignment horizontal="center"/>
      <protection locked="0"/>
    </xf>
    <xf numFmtId="0" fontId="447" fillId="2" borderId="4" xfId="16" applyFont="1" applyFill="1" applyBorder="1" applyAlignment="1" applyProtection="1">
      <alignment horizontal="center" vertical="center"/>
      <protection locked="0"/>
    </xf>
    <xf numFmtId="0" fontId="448" fillId="14" borderId="118" xfId="0" applyFont="1" applyFill="1" applyBorder="1" applyAlignment="1">
      <alignment vertical="center"/>
    </xf>
    <xf numFmtId="0" fontId="448" fillId="14" borderId="116" xfId="0" applyFont="1" applyFill="1" applyBorder="1" applyAlignment="1">
      <alignment vertical="center"/>
    </xf>
    <xf numFmtId="0" fontId="448" fillId="14" borderId="117" xfId="0" applyFont="1" applyFill="1" applyBorder="1" applyAlignment="1">
      <alignment vertical="center"/>
    </xf>
    <xf numFmtId="2" fontId="433" fillId="8" borderId="0" xfId="16" applyNumberFormat="1" applyFont="1" applyFill="1" applyAlignment="1" applyProtection="1">
      <alignment horizontal="right" vertical="center"/>
      <protection hidden="1"/>
    </xf>
    <xf numFmtId="1" fontId="433" fillId="8" borderId="0" xfId="16" applyNumberFormat="1" applyFont="1" applyFill="1" applyAlignment="1" applyProtection="1">
      <alignment horizontal="right" vertical="center"/>
      <protection hidden="1"/>
    </xf>
    <xf numFmtId="0" fontId="449" fillId="2" borderId="0" xfId="16" applyFont="1" applyFill="1" applyAlignment="1" applyProtection="1">
      <alignment horizontal="left" vertical="center"/>
      <protection hidden="1"/>
    </xf>
    <xf numFmtId="0" fontId="449" fillId="2" borderId="0" xfId="16" applyFont="1" applyFill="1" applyAlignment="1" applyProtection="1">
      <alignment horizontal="right" vertical="center"/>
      <protection hidden="1"/>
    </xf>
    <xf numFmtId="2" fontId="166" fillId="53" borderId="0" xfId="17" applyNumberFormat="1" applyFont="1" applyFill="1" applyAlignment="1">
      <alignment horizontal="center" vertical="center"/>
    </xf>
    <xf numFmtId="0" fontId="433" fillId="8" borderId="4" xfId="16" applyFont="1" applyFill="1" applyBorder="1" applyAlignment="1" applyProtection="1">
      <alignment horizontal="center" vertical="center"/>
      <protection hidden="1"/>
    </xf>
    <xf numFmtId="0" fontId="426" fillId="2" borderId="22" xfId="16" applyFont="1" applyFill="1" applyBorder="1" applyAlignment="1" applyProtection="1">
      <alignment vertical="center"/>
      <protection locked="0"/>
    </xf>
    <xf numFmtId="1" fontId="166" fillId="53" borderId="0" xfId="17" applyNumberFormat="1" applyFont="1" applyFill="1" applyAlignment="1">
      <alignment horizontal="center" vertical="center"/>
    </xf>
    <xf numFmtId="166" fontId="433" fillId="8" borderId="0" xfId="16" applyNumberFormat="1" applyFont="1" applyFill="1" applyAlignment="1" applyProtection="1">
      <alignment horizontal="right" vertical="center"/>
      <protection hidden="1"/>
    </xf>
    <xf numFmtId="166" fontId="166" fillId="53" borderId="0" xfId="17" applyNumberFormat="1" applyFont="1" applyFill="1" applyAlignment="1">
      <alignment horizontal="center" vertical="center"/>
    </xf>
    <xf numFmtId="0" fontId="426" fillId="2" borderId="0" xfId="16" applyFont="1" applyFill="1" applyAlignment="1" applyProtection="1">
      <alignment horizontal="left" vertical="center"/>
      <protection hidden="1"/>
    </xf>
    <xf numFmtId="0" fontId="426" fillId="2" borderId="0" xfId="16" applyFont="1" applyFill="1" applyAlignment="1" applyProtection="1">
      <alignment horizontal="right" vertical="center"/>
      <protection hidden="1"/>
    </xf>
    <xf numFmtId="0" fontId="450" fillId="2" borderId="0" xfId="16" applyFont="1" applyFill="1" applyAlignment="1">
      <alignment horizontal="left" vertical="center"/>
    </xf>
    <xf numFmtId="0" fontId="447" fillId="2" borderId="0" xfId="16" applyFont="1" applyFill="1" applyAlignment="1">
      <alignment horizontal="center" vertical="center"/>
    </xf>
    <xf numFmtId="0" fontId="451" fillId="2" borderId="0" xfId="16" applyFont="1" applyFill="1" applyAlignment="1">
      <alignment vertical="center"/>
    </xf>
    <xf numFmtId="0" fontId="426" fillId="2" borderId="0" xfId="16" applyFont="1" applyFill="1" applyAlignment="1" applyProtection="1">
      <alignment vertical="center"/>
      <protection hidden="1"/>
    </xf>
    <xf numFmtId="166" fontId="452" fillId="23" borderId="0" xfId="16" applyNumberFormat="1" applyFont="1" applyFill="1" applyAlignment="1" applyProtection="1">
      <alignment horizontal="center" vertical="center"/>
      <protection hidden="1"/>
    </xf>
    <xf numFmtId="1" fontId="452" fillId="2" borderId="0" xfId="16" applyNumberFormat="1" applyFont="1" applyFill="1" applyAlignment="1" applyProtection="1">
      <alignment horizontal="left" vertical="center"/>
      <protection hidden="1"/>
    </xf>
    <xf numFmtId="0" fontId="426" fillId="2" borderId="4" xfId="14" applyFont="1" applyFill="1" applyBorder="1"/>
    <xf numFmtId="0" fontId="426" fillId="0" borderId="22" xfId="16" applyFont="1" applyBorder="1" applyProtection="1">
      <protection locked="0"/>
    </xf>
    <xf numFmtId="0" fontId="426" fillId="0" borderId="0" xfId="16" applyFont="1" applyProtection="1">
      <protection locked="0"/>
    </xf>
    <xf numFmtId="0" fontId="426" fillId="0" borderId="4" xfId="16" applyFont="1" applyBorder="1" applyProtection="1">
      <protection locked="0"/>
    </xf>
    <xf numFmtId="0" fontId="444" fillId="3" borderId="0" xfId="16" applyFont="1" applyFill="1" applyAlignment="1">
      <alignment vertical="center"/>
    </xf>
    <xf numFmtId="0" fontId="426" fillId="2" borderId="50" xfId="16" applyFont="1" applyFill="1" applyBorder="1" applyAlignment="1" applyProtection="1">
      <alignment horizontal="right" vertical="center"/>
      <protection locked="0"/>
    </xf>
    <xf numFmtId="167" fontId="426" fillId="2" borderId="0" xfId="16" applyNumberFormat="1" applyFont="1" applyFill="1" applyAlignment="1">
      <alignment horizontal="left" vertical="center"/>
    </xf>
    <xf numFmtId="0" fontId="108" fillId="37" borderId="0" xfId="0" applyFont="1" applyFill="1" applyAlignment="1">
      <alignment horizontal="right" vertical="center"/>
    </xf>
    <xf numFmtId="189" fontId="453" fillId="37" borderId="0" xfId="13" applyNumberFormat="1" applyFont="1" applyFill="1" applyAlignment="1">
      <alignment horizontal="left" vertical="center"/>
    </xf>
    <xf numFmtId="0" fontId="454" fillId="37" borderId="0" xfId="13" applyFont="1" applyFill="1" applyAlignment="1">
      <alignment horizontal="right" vertical="center"/>
    </xf>
    <xf numFmtId="189" fontId="453" fillId="37" borderId="4" xfId="13" applyNumberFormat="1" applyFont="1" applyFill="1" applyBorder="1" applyAlignment="1">
      <alignment horizontal="left" vertical="center"/>
    </xf>
    <xf numFmtId="0" fontId="166" fillId="0" borderId="0" xfId="16" applyFont="1" applyAlignment="1" applyProtection="1">
      <alignment horizontal="right" vertical="center"/>
      <protection locked="0"/>
    </xf>
    <xf numFmtId="0" fontId="455" fillId="2" borderId="22" xfId="16" applyFont="1" applyFill="1" applyBorder="1" applyAlignment="1" applyProtection="1">
      <alignment vertical="center"/>
      <protection locked="0"/>
    </xf>
    <xf numFmtId="0" fontId="457" fillId="40" borderId="0" xfId="16" applyFont="1" applyFill="1" applyAlignment="1">
      <alignment vertical="center"/>
    </xf>
    <xf numFmtId="0" fontId="457" fillId="40" borderId="4" xfId="16" applyFont="1" applyFill="1" applyBorder="1" applyAlignment="1">
      <alignment vertical="center"/>
    </xf>
    <xf numFmtId="0" fontId="108" fillId="2" borderId="0" xfId="0" applyFont="1" applyFill="1"/>
    <xf numFmtId="0" fontId="426" fillId="2" borderId="38" xfId="14" applyFont="1" applyFill="1" applyBorder="1" applyAlignment="1">
      <alignment vertical="center"/>
    </xf>
    <xf numFmtId="0" fontId="426" fillId="2" borderId="39" xfId="14" applyFont="1" applyFill="1" applyBorder="1" applyAlignment="1">
      <alignment vertical="center"/>
    </xf>
    <xf numFmtId="0" fontId="166" fillId="2" borderId="0" xfId="16" applyFont="1" applyFill="1" applyAlignment="1">
      <alignment vertical="center"/>
    </xf>
    <xf numFmtId="0" fontId="160" fillId="54" borderId="9" xfId="16" applyFont="1" applyFill="1" applyBorder="1" applyAlignment="1">
      <alignment horizontal="center" vertical="center"/>
    </xf>
    <xf numFmtId="0" fontId="160" fillId="54" borderId="10" xfId="16" applyFont="1" applyFill="1" applyBorder="1" applyAlignment="1">
      <alignment horizontal="center" vertical="center"/>
    </xf>
    <xf numFmtId="0" fontId="160" fillId="54" borderId="11" xfId="16" applyFont="1" applyFill="1" applyBorder="1" applyAlignment="1">
      <alignment horizontal="center" vertical="center"/>
    </xf>
    <xf numFmtId="0" fontId="102" fillId="0" borderId="0" xfId="19" applyFont="1"/>
    <xf numFmtId="0" fontId="160" fillId="3" borderId="2" xfId="16" applyFont="1" applyFill="1" applyBorder="1" applyAlignment="1">
      <alignment horizontal="center" vertical="center"/>
    </xf>
    <xf numFmtId="0" fontId="52" fillId="0" borderId="0" xfId="14" applyFont="1"/>
    <xf numFmtId="0" fontId="52" fillId="17" borderId="0" xfId="16" applyFont="1" applyFill="1" applyAlignment="1" applyProtection="1">
      <alignment horizontal="center" vertical="center"/>
      <protection locked="0"/>
    </xf>
    <xf numFmtId="0" fontId="25" fillId="0" borderId="0" xfId="19" applyFont="1" applyAlignment="1">
      <alignment vertical="center"/>
    </xf>
    <xf numFmtId="0" fontId="160" fillId="55" borderId="0" xfId="16" applyFont="1" applyFill="1" applyAlignment="1">
      <alignment horizontal="center" vertical="center"/>
    </xf>
    <xf numFmtId="0" fontId="160" fillId="3" borderId="10" xfId="16" applyFont="1" applyFill="1" applyBorder="1" applyAlignment="1">
      <alignment horizontal="center" vertical="center"/>
    </xf>
    <xf numFmtId="0" fontId="3" fillId="31" borderId="0" xfId="16" applyFill="1" applyProtection="1">
      <protection hidden="1"/>
    </xf>
    <xf numFmtId="0" fontId="1" fillId="31" borderId="0" xfId="20" applyFill="1"/>
    <xf numFmtId="0" fontId="3" fillId="31" borderId="0" xfId="16" applyFill="1" applyAlignment="1">
      <alignment vertical="center"/>
    </xf>
    <xf numFmtId="0" fontId="3" fillId="0" borderId="0" xfId="16"/>
    <xf numFmtId="0" fontId="458" fillId="31" borderId="0" xfId="16" applyFont="1" applyFill="1" applyProtection="1">
      <protection hidden="1"/>
    </xf>
    <xf numFmtId="0" fontId="463" fillId="31" borderId="0" xfId="16" applyFont="1" applyFill="1" applyAlignment="1">
      <alignment vertical="center"/>
    </xf>
    <xf numFmtId="0" fontId="464" fillId="31" borderId="0" xfId="16" applyFont="1" applyFill="1" applyAlignment="1">
      <alignment vertical="center"/>
    </xf>
    <xf numFmtId="0" fontId="465" fillId="31" borderId="0" xfId="4" applyFont="1" applyFill="1" applyAlignment="1">
      <alignment vertical="center"/>
    </xf>
    <xf numFmtId="0" fontId="466" fillId="31" borderId="0" xfId="20" applyFont="1" applyFill="1"/>
    <xf numFmtId="0" fontId="458" fillId="31" borderId="0" xfId="16" applyFont="1" applyFill="1" applyAlignment="1">
      <alignment vertical="center"/>
    </xf>
    <xf numFmtId="0" fontId="467" fillId="31" borderId="0" xfId="4" applyFont="1" applyFill="1" applyAlignment="1">
      <alignment vertical="center"/>
    </xf>
    <xf numFmtId="0" fontId="468" fillId="31" borderId="0" xfId="16" applyFont="1" applyFill="1" applyAlignment="1">
      <alignment vertical="center"/>
    </xf>
    <xf numFmtId="0" fontId="469" fillId="31" borderId="0" xfId="16" applyFont="1" applyFill="1" applyAlignment="1">
      <alignment vertical="center"/>
    </xf>
    <xf numFmtId="0" fontId="320" fillId="31" borderId="0" xfId="16" applyFont="1" applyFill="1" applyAlignment="1">
      <alignment vertical="center"/>
    </xf>
    <xf numFmtId="0" fontId="469" fillId="31" borderId="0" xfId="16" applyFont="1" applyFill="1" applyAlignment="1">
      <alignment horizontal="right" vertical="center"/>
    </xf>
    <xf numFmtId="0" fontId="471" fillId="31" borderId="0" xfId="16" applyFont="1" applyFill="1" applyAlignment="1">
      <alignment vertical="center"/>
    </xf>
    <xf numFmtId="0" fontId="319" fillId="31" borderId="0" xfId="16" applyFont="1" applyFill="1" applyAlignment="1">
      <alignment vertical="center"/>
    </xf>
    <xf numFmtId="0" fontId="420" fillId="31" borderId="0" xfId="16" applyFont="1" applyFill="1" applyAlignment="1">
      <alignment vertical="center"/>
    </xf>
    <xf numFmtId="0" fontId="382" fillId="10" borderId="0" xfId="21" applyFont="1" applyFill="1" applyAlignment="1">
      <alignment horizontal="left" vertical="center"/>
    </xf>
    <xf numFmtId="0" fontId="459" fillId="31" borderId="0" xfId="16" applyFont="1" applyFill="1" applyAlignment="1">
      <alignment horizontal="right" vertical="center"/>
    </xf>
    <xf numFmtId="0" fontId="472" fillId="31" borderId="0" xfId="20" applyFont="1" applyFill="1" applyAlignment="1">
      <alignment vertical="center"/>
    </xf>
    <xf numFmtId="0" fontId="3" fillId="3" borderId="0" xfId="16" applyFill="1" applyProtection="1">
      <protection hidden="1"/>
    </xf>
    <xf numFmtId="0" fontId="319" fillId="17" borderId="0" xfId="16" applyFont="1" applyFill="1" applyAlignment="1">
      <alignment vertical="center"/>
    </xf>
    <xf numFmtId="0" fontId="475" fillId="17" borderId="0" xfId="16" applyFont="1" applyFill="1" applyProtection="1">
      <protection hidden="1"/>
    </xf>
    <xf numFmtId="0" fontId="474" fillId="17" borderId="0" xfId="16" applyFont="1" applyFill="1" applyProtection="1">
      <protection hidden="1"/>
    </xf>
    <xf numFmtId="0" fontId="321" fillId="17" borderId="0" xfId="20" applyFont="1" applyFill="1"/>
    <xf numFmtId="0" fontId="474" fillId="17" borderId="0" xfId="16" applyFont="1" applyFill="1" applyAlignment="1">
      <alignment vertical="center"/>
    </xf>
    <xf numFmtId="0" fontId="476" fillId="17" borderId="0" xfId="16" applyFont="1" applyFill="1" applyAlignment="1">
      <alignment vertical="center"/>
    </xf>
    <xf numFmtId="0" fontId="478" fillId="17" borderId="0" xfId="22" applyFont="1" applyFill="1" applyAlignment="1">
      <alignment horizontal="right" vertical="center"/>
    </xf>
    <xf numFmtId="0" fontId="479" fillId="17" borderId="0" xfId="4" applyFont="1" applyFill="1" applyAlignment="1">
      <alignment vertical="center"/>
    </xf>
    <xf numFmtId="0" fontId="461" fillId="17" borderId="0" xfId="16" applyFont="1" applyFill="1" applyAlignment="1">
      <alignment vertical="center"/>
    </xf>
    <xf numFmtId="0" fontId="480" fillId="31" borderId="0" xfId="16" applyFont="1" applyFill="1" applyAlignment="1">
      <alignment vertical="center"/>
    </xf>
    <xf numFmtId="0" fontId="481" fillId="17" borderId="0" xfId="0" applyFont="1" applyFill="1" applyAlignment="1">
      <alignment horizontal="right" vertical="center"/>
    </xf>
    <xf numFmtId="0" fontId="482" fillId="17" borderId="0" xfId="16" applyFont="1" applyFill="1" applyAlignment="1">
      <alignment vertical="center"/>
    </xf>
    <xf numFmtId="0" fontId="474" fillId="17" borderId="0" xfId="16" applyFont="1" applyFill="1" applyAlignment="1" applyProtection="1">
      <alignment horizontal="right" vertical="center"/>
      <protection hidden="1"/>
    </xf>
    <xf numFmtId="0" fontId="474" fillId="17" borderId="0" xfId="16" applyFont="1" applyFill="1"/>
    <xf numFmtId="0" fontId="473" fillId="17" borderId="0" xfId="16" applyFont="1" applyFill="1" applyAlignment="1" applyProtection="1">
      <alignment horizontal="right" vertical="center"/>
      <protection hidden="1"/>
    </xf>
    <xf numFmtId="0" fontId="473" fillId="17" borderId="0" xfId="16" applyFont="1" applyFill="1" applyAlignment="1" applyProtection="1">
      <alignment horizontal="center" vertical="center"/>
      <protection hidden="1"/>
    </xf>
    <xf numFmtId="0" fontId="321" fillId="31" borderId="0" xfId="16" applyFont="1" applyFill="1" applyAlignment="1">
      <alignment vertical="center"/>
    </xf>
    <xf numFmtId="0" fontId="422" fillId="56" borderId="0" xfId="21" applyFont="1" applyFill="1" applyAlignment="1">
      <alignment horizontal="right" vertical="center"/>
    </xf>
    <xf numFmtId="0" fontId="1" fillId="3" borderId="0" xfId="20" applyFill="1"/>
    <xf numFmtId="0" fontId="235" fillId="57" borderId="0" xfId="24" applyFont="1" applyFill="1" applyAlignment="1">
      <alignment horizontal="right" vertical="center"/>
    </xf>
    <xf numFmtId="164" fontId="333" fillId="3" borderId="0" xfId="24" applyNumberFormat="1" applyFont="1" applyFill="1" applyAlignment="1">
      <alignment vertical="center"/>
    </xf>
    <xf numFmtId="0" fontId="320" fillId="3" borderId="0" xfId="16" applyFont="1" applyFill="1" applyAlignment="1">
      <alignment vertical="center"/>
    </xf>
    <xf numFmtId="0" fontId="485" fillId="4" borderId="119" xfId="16" applyFont="1" applyFill="1" applyBorder="1" applyAlignment="1">
      <alignment horizontal="center" vertical="center"/>
    </xf>
    <xf numFmtId="0" fontId="487" fillId="59" borderId="4" xfId="21" applyFont="1" applyFill="1" applyBorder="1" applyAlignment="1">
      <alignment horizontal="center" vertical="center"/>
    </xf>
    <xf numFmtId="0" fontId="488" fillId="3" borderId="23" xfId="20" applyFont="1" applyFill="1" applyBorder="1" applyAlignment="1">
      <alignment horizontal="center" vertical="center"/>
    </xf>
    <xf numFmtId="0" fontId="490" fillId="10" borderId="169" xfId="21" applyFont="1" applyFill="1" applyBorder="1" applyAlignment="1">
      <alignment horizontal="center" vertical="center" wrapText="1"/>
    </xf>
    <xf numFmtId="0" fontId="491" fillId="37" borderId="169" xfId="21" applyFont="1" applyFill="1" applyBorder="1" applyAlignment="1">
      <alignment horizontal="center" vertical="center" wrapText="1"/>
    </xf>
    <xf numFmtId="0" fontId="466" fillId="10" borderId="169" xfId="21" applyFont="1" applyFill="1" applyBorder="1" applyAlignment="1">
      <alignment horizontal="center" vertical="center" wrapText="1"/>
    </xf>
    <xf numFmtId="0" fontId="490" fillId="10" borderId="170" xfId="21" applyFont="1" applyFill="1" applyBorder="1" applyAlignment="1">
      <alignment horizontal="center" vertical="center" wrapText="1"/>
    </xf>
    <xf numFmtId="0" fontId="492" fillId="37" borderId="170" xfId="21" applyFont="1" applyFill="1" applyBorder="1" applyAlignment="1">
      <alignment horizontal="center" vertical="center" wrapText="1"/>
    </xf>
    <xf numFmtId="0" fontId="488" fillId="2" borderId="0" xfId="21" applyFont="1" applyFill="1" applyAlignment="1">
      <alignment horizontal="left" vertical="center"/>
    </xf>
    <xf numFmtId="0" fontId="1" fillId="2" borderId="0" xfId="20" applyFill="1"/>
    <xf numFmtId="0" fontId="490" fillId="10" borderId="171" xfId="21" applyFont="1" applyFill="1" applyBorder="1" applyAlignment="1">
      <alignment horizontal="center" vertical="center" wrapText="1"/>
    </xf>
    <xf numFmtId="0" fontId="492" fillId="10" borderId="171" xfId="21" applyFont="1" applyFill="1" applyBorder="1" applyAlignment="1">
      <alignment horizontal="center" vertical="center" wrapText="1"/>
    </xf>
    <xf numFmtId="0" fontId="492" fillId="37" borderId="171" xfId="21" applyFont="1" applyFill="1" applyBorder="1" applyAlignment="1">
      <alignment horizontal="center" vertical="center" wrapText="1"/>
    </xf>
    <xf numFmtId="0" fontId="490" fillId="57" borderId="172" xfId="21" applyFont="1" applyFill="1" applyBorder="1" applyAlignment="1">
      <alignment horizontal="center" vertical="center" wrapText="1"/>
    </xf>
    <xf numFmtId="2" fontId="466" fillId="57" borderId="172" xfId="21" applyNumberFormat="1" applyFont="1" applyFill="1" applyBorder="1" applyAlignment="1">
      <alignment horizontal="center" vertical="center" wrapText="1"/>
    </xf>
    <xf numFmtId="0" fontId="490" fillId="57" borderId="173" xfId="21" applyFont="1" applyFill="1" applyBorder="1" applyAlignment="1">
      <alignment horizontal="center" vertical="center" wrapText="1"/>
    </xf>
    <xf numFmtId="2" fontId="466" fillId="57" borderId="173" xfId="21" applyNumberFormat="1" applyFont="1" applyFill="1" applyBorder="1" applyAlignment="1">
      <alignment horizontal="center" vertical="center" wrapText="1"/>
    </xf>
    <xf numFmtId="0" fontId="134" fillId="31" borderId="0" xfId="21" applyFont="1" applyFill="1" applyAlignment="1">
      <alignment horizontal="left" vertical="center"/>
    </xf>
    <xf numFmtId="0" fontId="490" fillId="57" borderId="174" xfId="21" applyFont="1" applyFill="1" applyBorder="1" applyAlignment="1">
      <alignment horizontal="center" vertical="center" wrapText="1"/>
    </xf>
    <xf numFmtId="2" fontId="466" fillId="57" borderId="174" xfId="21" applyNumberFormat="1" applyFont="1" applyFill="1" applyBorder="1" applyAlignment="1">
      <alignment horizontal="center" vertical="center" wrapText="1"/>
    </xf>
    <xf numFmtId="0" fontId="489" fillId="2" borderId="22" xfId="21" applyFont="1" applyFill="1" applyBorder="1"/>
    <xf numFmtId="0" fontId="488" fillId="2" borderId="0" xfId="21" applyFont="1" applyFill="1"/>
    <xf numFmtId="0" fontId="102" fillId="2" borderId="0" xfId="21" applyFill="1"/>
    <xf numFmtId="0" fontId="3" fillId="8" borderId="175" xfId="16" applyFill="1" applyBorder="1" applyProtection="1">
      <protection hidden="1"/>
    </xf>
    <xf numFmtId="0" fontId="1" fillId="8" borderId="0" xfId="20" applyFill="1"/>
    <xf numFmtId="0" fontId="493" fillId="56" borderId="22" xfId="16" applyFont="1" applyFill="1" applyBorder="1" applyAlignment="1" applyProtection="1">
      <alignment vertical="center"/>
      <protection hidden="1"/>
    </xf>
    <xf numFmtId="0" fontId="494" fillId="37" borderId="0" xfId="23" applyFont="1" applyFill="1" applyAlignment="1">
      <alignment vertical="center"/>
    </xf>
    <xf numFmtId="0" fontId="184" fillId="2" borderId="0" xfId="23" applyFont="1" applyFill="1" applyAlignment="1">
      <alignment vertical="center"/>
    </xf>
    <xf numFmtId="0" fontId="3" fillId="8" borderId="0" xfId="16" applyFill="1" applyProtection="1">
      <protection hidden="1"/>
    </xf>
    <xf numFmtId="0" fontId="495" fillId="2" borderId="9" xfId="21" applyFont="1" applyFill="1" applyBorder="1"/>
    <xf numFmtId="0" fontId="495" fillId="2" borderId="10" xfId="21" applyFont="1" applyFill="1" applyBorder="1"/>
    <xf numFmtId="0" fontId="440" fillId="8" borderId="0" xfId="16" applyFont="1" applyFill="1" applyProtection="1">
      <protection hidden="1"/>
    </xf>
    <xf numFmtId="0" fontId="495" fillId="8" borderId="0" xfId="20" applyFont="1" applyFill="1"/>
    <xf numFmtId="0" fontId="496" fillId="31" borderId="0" xfId="22" applyFont="1" applyFill="1" applyAlignment="1">
      <alignment vertical="center"/>
    </xf>
    <xf numFmtId="0" fontId="493" fillId="31" borderId="0" xfId="16" applyFont="1" applyFill="1" applyAlignment="1">
      <alignment vertical="center"/>
    </xf>
    <xf numFmtId="0" fontId="497" fillId="31" borderId="0" xfId="26" applyFont="1" applyFill="1" applyAlignment="1">
      <alignment horizontal="left" vertical="center"/>
    </xf>
    <xf numFmtId="0" fontId="493" fillId="31" borderId="0" xfId="16" applyFont="1" applyFill="1" applyAlignment="1">
      <alignment horizontal="center" vertical="center"/>
    </xf>
    <xf numFmtId="0" fontId="275" fillId="31" borderId="0" xfId="16" applyFont="1" applyFill="1" applyAlignment="1">
      <alignment vertical="center"/>
    </xf>
    <xf numFmtId="164" fontId="431" fillId="31" borderId="95" xfId="24" applyNumberFormat="1" applyFont="1" applyFill="1" applyBorder="1" applyAlignment="1">
      <alignment horizontal="center" vertical="center"/>
    </xf>
    <xf numFmtId="190" fontId="421" fillId="60" borderId="176" xfId="21" applyNumberFormat="1" applyFont="1" applyFill="1" applyBorder="1" applyAlignment="1" applyProtection="1">
      <alignment horizontal="center" vertical="center"/>
      <protection locked="0"/>
    </xf>
    <xf numFmtId="165" fontId="498" fillId="61" borderId="177" xfId="16" applyNumberFormat="1" applyFont="1" applyFill="1" applyBorder="1" applyAlignment="1">
      <alignment horizontal="center" vertical="center"/>
    </xf>
    <xf numFmtId="0" fontId="499" fillId="31" borderId="0" xfId="16" applyFont="1" applyFill="1" applyAlignment="1">
      <alignment horizontal="right" vertical="center"/>
    </xf>
    <xf numFmtId="0" fontId="464" fillId="31" borderId="0" xfId="16" applyFont="1" applyFill="1" applyAlignment="1">
      <alignment horizontal="center" vertical="center"/>
    </xf>
    <xf numFmtId="0" fontId="500" fillId="31" borderId="0" xfId="21" applyFont="1" applyFill="1" applyAlignment="1">
      <alignment horizontal="left" vertical="center"/>
    </xf>
    <xf numFmtId="0" fontId="501" fillId="31" borderId="0" xfId="21" applyFont="1" applyFill="1" applyAlignment="1">
      <alignment horizontal="left" vertical="center"/>
    </xf>
    <xf numFmtId="0" fontId="502" fillId="31" borderId="0" xfId="21" applyFont="1" applyFill="1" applyAlignment="1">
      <alignment horizontal="left" vertical="center"/>
    </xf>
    <xf numFmtId="0" fontId="503" fillId="31" borderId="0" xfId="21" applyFont="1" applyFill="1" applyAlignment="1">
      <alignment horizontal="left" vertical="center"/>
    </xf>
    <xf numFmtId="0" fontId="504" fillId="31" borderId="0" xfId="21" applyFont="1" applyFill="1" applyAlignment="1">
      <alignment horizontal="left" vertical="center"/>
    </xf>
    <xf numFmtId="0" fontId="505" fillId="31" borderId="0" xfId="21" applyFont="1" applyFill="1" applyAlignment="1">
      <alignment horizontal="left" vertical="center"/>
    </xf>
    <xf numFmtId="0" fontId="506" fillId="31" borderId="0" xfId="21" applyFont="1" applyFill="1" applyAlignment="1">
      <alignment horizontal="left" vertical="center"/>
    </xf>
    <xf numFmtId="0" fontId="507" fillId="31" borderId="0" xfId="21" applyFont="1" applyFill="1" applyAlignment="1">
      <alignment horizontal="left" vertical="center"/>
    </xf>
    <xf numFmtId="0" fontId="508" fillId="31" borderId="0" xfId="21" applyFont="1" applyFill="1" applyAlignment="1">
      <alignment horizontal="left" vertical="center"/>
    </xf>
    <xf numFmtId="0" fontId="1" fillId="31" borderId="0" xfId="27" applyFill="1"/>
    <xf numFmtId="0" fontId="509" fillId="47" borderId="0" xfId="16" applyFont="1" applyFill="1" applyAlignment="1">
      <alignment horizontal="center" vertical="center"/>
    </xf>
    <xf numFmtId="0" fontId="510" fillId="47" borderId="0" xfId="16" applyFont="1" applyFill="1" applyAlignment="1">
      <alignment horizontal="center" vertical="center"/>
    </xf>
    <xf numFmtId="0" fontId="511" fillId="47" borderId="0" xfId="16" applyFont="1" applyFill="1" applyAlignment="1">
      <alignment horizontal="center" vertical="center"/>
    </xf>
    <xf numFmtId="0" fontId="512" fillId="47" borderId="0" xfId="16" applyFont="1" applyFill="1" applyAlignment="1">
      <alignment horizontal="center" vertical="center"/>
    </xf>
    <xf numFmtId="0" fontId="513" fillId="47" borderId="0" xfId="16" applyFont="1" applyFill="1" applyAlignment="1">
      <alignment horizontal="center" vertical="center"/>
    </xf>
    <xf numFmtId="0" fontId="514" fillId="47" borderId="0" xfId="16" applyFont="1" applyFill="1" applyAlignment="1">
      <alignment horizontal="center" vertical="center"/>
    </xf>
    <xf numFmtId="0" fontId="515" fillId="47" borderId="0" xfId="16" applyFont="1" applyFill="1" applyAlignment="1">
      <alignment horizontal="center" vertical="center"/>
    </xf>
    <xf numFmtId="0" fontId="516" fillId="47" borderId="0" xfId="16" applyFont="1" applyFill="1" applyAlignment="1">
      <alignment horizontal="center" vertical="center"/>
    </xf>
    <xf numFmtId="0" fontId="517" fillId="47" borderId="0" xfId="16" applyFont="1" applyFill="1" applyAlignment="1">
      <alignment horizontal="center" vertical="center"/>
    </xf>
    <xf numFmtId="0" fontId="518" fillId="47" borderId="0" xfId="16" applyFont="1" applyFill="1" applyAlignment="1">
      <alignment horizontal="center" vertical="center"/>
    </xf>
    <xf numFmtId="0" fontId="519" fillId="47" borderId="0" xfId="16" applyFont="1" applyFill="1" applyAlignment="1">
      <alignment horizontal="center" vertical="center"/>
    </xf>
    <xf numFmtId="0" fontId="520" fillId="47" borderId="0" xfId="16" applyFont="1" applyFill="1" applyAlignment="1">
      <alignment horizontal="center" vertical="center"/>
    </xf>
    <xf numFmtId="0" fontId="521" fillId="47" borderId="0" xfId="16" applyFont="1" applyFill="1" applyAlignment="1">
      <alignment horizontal="center" vertical="center"/>
    </xf>
    <xf numFmtId="0" fontId="522" fillId="47" borderId="0" xfId="16" applyFont="1" applyFill="1" applyAlignment="1">
      <alignment horizontal="center" vertical="center"/>
    </xf>
    <xf numFmtId="0" fontId="523" fillId="47" borderId="0" xfId="16" applyFont="1" applyFill="1" applyAlignment="1">
      <alignment horizontal="center" vertical="center"/>
    </xf>
    <xf numFmtId="0" fontId="524" fillId="47" borderId="0" xfId="16" applyFont="1" applyFill="1" applyAlignment="1">
      <alignment horizontal="center" vertical="center"/>
    </xf>
    <xf numFmtId="0" fontId="525" fillId="47" borderId="0" xfId="16" applyFont="1" applyFill="1" applyAlignment="1">
      <alignment horizontal="center" vertical="center"/>
    </xf>
    <xf numFmtId="0" fontId="526" fillId="47" borderId="0" xfId="16" applyFont="1" applyFill="1" applyAlignment="1">
      <alignment horizontal="center" vertical="center"/>
    </xf>
    <xf numFmtId="0" fontId="527" fillId="2" borderId="22" xfId="16" applyFont="1" applyFill="1" applyBorder="1" applyAlignment="1">
      <alignment horizontal="center" vertical="center"/>
    </xf>
    <xf numFmtId="0" fontId="529" fillId="0" borderId="178" xfId="28" applyFont="1" applyBorder="1" applyAlignment="1">
      <alignment horizontal="center" vertical="center"/>
    </xf>
    <xf numFmtId="0" fontId="530" fillId="62" borderId="22" xfId="16" applyFont="1" applyFill="1" applyBorder="1" applyAlignment="1">
      <alignment horizontal="center" vertical="center"/>
    </xf>
    <xf numFmtId="0" fontId="530" fillId="63" borderId="22" xfId="16" applyFont="1" applyFill="1" applyBorder="1" applyAlignment="1">
      <alignment horizontal="center" vertical="center"/>
    </xf>
    <xf numFmtId="0" fontId="531" fillId="31" borderId="0" xfId="16" applyFont="1" applyFill="1" applyAlignment="1" applyProtection="1">
      <alignment horizontal="left" vertical="center"/>
      <protection hidden="1"/>
    </xf>
    <xf numFmtId="0" fontId="23" fillId="31" borderId="0" xfId="16" applyFont="1" applyFill="1" applyProtection="1">
      <protection hidden="1"/>
    </xf>
    <xf numFmtId="0" fontId="493" fillId="31" borderId="0" xfId="27" applyFont="1" applyFill="1" applyAlignment="1">
      <alignment vertical="center"/>
    </xf>
    <xf numFmtId="0" fontId="532" fillId="31" borderId="0" xfId="27" applyFont="1" applyFill="1" applyAlignment="1">
      <alignment vertical="center"/>
    </xf>
    <xf numFmtId="0" fontId="531" fillId="31" borderId="0" xfId="16" applyFont="1" applyFill="1" applyAlignment="1" applyProtection="1">
      <alignment vertical="center"/>
      <protection hidden="1"/>
    </xf>
    <xf numFmtId="0" fontId="102" fillId="31" borderId="0" xfId="27" applyFont="1" applyFill="1"/>
    <xf numFmtId="0" fontId="531" fillId="31" borderId="0" xfId="21" applyFont="1" applyFill="1" applyAlignment="1">
      <alignment horizontal="left" vertical="center"/>
    </xf>
    <xf numFmtId="0" fontId="533" fillId="31" borderId="0" xfId="16" applyFont="1" applyFill="1" applyAlignment="1">
      <alignment horizontal="center" vertical="center"/>
    </xf>
    <xf numFmtId="0" fontId="135" fillId="31" borderId="0" xfId="21" applyFont="1" applyFill="1" applyAlignment="1">
      <alignment horizontal="left" vertical="top"/>
    </xf>
    <xf numFmtId="0" fontId="534" fillId="2" borderId="0" xfId="16" applyFont="1" applyFill="1" applyAlignment="1">
      <alignment vertical="center"/>
    </xf>
    <xf numFmtId="0" fontId="3" fillId="2" borderId="0" xfId="16" applyFill="1" applyProtection="1">
      <protection hidden="1"/>
    </xf>
    <xf numFmtId="0" fontId="535" fillId="2" borderId="22" xfId="16" applyFont="1" applyFill="1" applyBorder="1" applyAlignment="1">
      <alignment vertical="center"/>
    </xf>
    <xf numFmtId="173" fontId="536" fillId="2" borderId="0" xfId="16" applyNumberFormat="1" applyFont="1" applyFill="1" applyAlignment="1">
      <alignment vertical="center"/>
    </xf>
    <xf numFmtId="0" fontId="535" fillId="2" borderId="0" xfId="16" applyFont="1" applyFill="1" applyAlignment="1">
      <alignment horizontal="left" vertical="center"/>
    </xf>
    <xf numFmtId="0" fontId="3" fillId="0" borderId="0" xfId="16" applyProtection="1">
      <protection hidden="1"/>
    </xf>
    <xf numFmtId="0" fontId="537" fillId="5" borderId="0" xfId="16" applyFont="1" applyFill="1" applyAlignment="1">
      <alignment horizontal="center" vertical="center"/>
    </xf>
    <xf numFmtId="0" fontId="538" fillId="14" borderId="4" xfId="16" applyFont="1" applyFill="1" applyBorder="1" applyAlignment="1">
      <alignment horizontal="center" vertical="center"/>
    </xf>
    <xf numFmtId="0" fontId="538" fillId="14" borderId="0" xfId="16" applyFont="1" applyFill="1" applyAlignment="1">
      <alignment horizontal="center" vertical="center"/>
    </xf>
    <xf numFmtId="0" fontId="464" fillId="31" borderId="22" xfId="16" applyFont="1" applyFill="1" applyBorder="1" applyAlignment="1">
      <alignment vertical="center"/>
    </xf>
    <xf numFmtId="0" fontId="382" fillId="2" borderId="0" xfId="16" applyFont="1" applyFill="1" applyAlignment="1">
      <alignment horizontal="center" vertical="center"/>
    </xf>
    <xf numFmtId="0" fontId="464" fillId="31" borderId="0" xfId="16" applyFont="1" applyFill="1" applyAlignment="1">
      <alignment horizontal="right" vertical="center"/>
    </xf>
    <xf numFmtId="0" fontId="539" fillId="31" borderId="0" xfId="29" applyFont="1" applyFill="1" applyAlignment="1" applyProtection="1">
      <alignment vertical="center"/>
    </xf>
    <xf numFmtId="0" fontId="464" fillId="31" borderId="0" xfId="30" applyFont="1" applyFill="1" applyAlignment="1">
      <alignment vertical="center"/>
    </xf>
    <xf numFmtId="0" fontId="464" fillId="31" borderId="0" xfId="22" applyFont="1" applyFill="1" applyAlignment="1">
      <alignment horizontal="center" vertical="top"/>
    </xf>
    <xf numFmtId="0" fontId="161" fillId="56" borderId="0" xfId="16" applyFont="1" applyFill="1" applyAlignment="1" applyProtection="1">
      <alignment horizontal="center" vertical="center"/>
      <protection hidden="1"/>
    </xf>
    <xf numFmtId="0" fontId="540" fillId="2" borderId="0" xfId="31" applyFont="1" applyFill="1" applyAlignment="1" applyProtection="1">
      <alignment vertical="center"/>
      <protection hidden="1"/>
    </xf>
    <xf numFmtId="0" fontId="541" fillId="31" borderId="0" xfId="16" applyFont="1" applyFill="1" applyAlignment="1">
      <alignment vertical="center"/>
    </xf>
    <xf numFmtId="0" fontId="531" fillId="31" borderId="0" xfId="21" applyFont="1" applyFill="1" applyAlignment="1">
      <alignment horizontal="center" vertical="center"/>
    </xf>
    <xf numFmtId="0" fontId="461" fillId="31" borderId="0" xfId="21" applyFont="1" applyFill="1" applyAlignment="1">
      <alignment horizontal="left" vertical="center"/>
    </xf>
    <xf numFmtId="0" fontId="531" fillId="64" borderId="0" xfId="21" applyFont="1" applyFill="1" applyAlignment="1">
      <alignment horizontal="center" vertical="center"/>
    </xf>
    <xf numFmtId="0" fontId="542" fillId="22" borderId="0" xfId="21" applyFont="1" applyFill="1" applyAlignment="1">
      <alignment horizontal="center" vertical="center"/>
    </xf>
    <xf numFmtId="0" fontId="531" fillId="65" borderId="0" xfId="21" applyFont="1" applyFill="1" applyAlignment="1">
      <alignment horizontal="center" vertical="center"/>
    </xf>
    <xf numFmtId="0" fontId="461" fillId="31" borderId="0" xfId="21" applyFont="1" applyFill="1" applyAlignment="1">
      <alignment vertical="center"/>
    </xf>
    <xf numFmtId="0" fontId="486" fillId="0" borderId="0" xfId="21" applyFont="1" applyAlignment="1">
      <alignment horizontal="center" vertical="center"/>
    </xf>
    <xf numFmtId="0" fontId="543" fillId="0" borderId="0" xfId="21" applyFont="1" applyAlignment="1">
      <alignment horizontal="center" vertical="center"/>
    </xf>
    <xf numFmtId="0" fontId="544" fillId="31" borderId="0" xfId="16" applyFont="1" applyFill="1" applyAlignment="1">
      <alignment vertical="center"/>
    </xf>
    <xf numFmtId="0" fontId="544" fillId="31" borderId="0" xfId="16" applyFont="1" applyFill="1" applyProtection="1">
      <protection hidden="1"/>
    </xf>
    <xf numFmtId="0" fontId="545" fillId="31" borderId="0" xfId="16" applyFont="1" applyFill="1" applyAlignment="1">
      <alignment vertical="center"/>
    </xf>
    <xf numFmtId="0" fontId="546" fillId="31" borderId="0" xfId="16" applyFont="1" applyFill="1" applyAlignment="1">
      <alignment horizontal="center" vertical="center"/>
    </xf>
    <xf numFmtId="0" fontId="464" fillId="31" borderId="0" xfId="22" applyFont="1" applyFill="1" applyAlignment="1">
      <alignment horizontal="center" vertical="center"/>
    </xf>
    <xf numFmtId="0" fontId="2" fillId="31" borderId="0" xfId="27" applyFont="1" applyFill="1"/>
    <xf numFmtId="0" fontId="1" fillId="0" borderId="0" xfId="20"/>
    <xf numFmtId="0" fontId="337" fillId="0" borderId="0" xfId="4" applyFont="1"/>
    <xf numFmtId="0" fontId="459" fillId="31" borderId="0" xfId="16" applyFont="1" applyFill="1" applyAlignment="1">
      <alignment horizontal="center" vertical="center" wrapText="1"/>
    </xf>
    <xf numFmtId="0" fontId="470" fillId="3" borderId="0" xfId="16" applyFont="1" applyFill="1" applyAlignment="1">
      <alignment horizontal="center" vertical="center"/>
    </xf>
    <xf numFmtId="0" fontId="484" fillId="3" borderId="0" xfId="23" applyFont="1" applyFill="1" applyAlignment="1">
      <alignment horizontal="left" vertical="center"/>
    </xf>
    <xf numFmtId="0" fontId="123" fillId="58" borderId="22" xfId="25" applyFont="1" applyFill="1" applyBorder="1" applyAlignment="1" applyProtection="1">
      <alignment horizontal="center" vertical="center"/>
      <protection locked="0"/>
    </xf>
    <xf numFmtId="0" fontId="123" fillId="58" borderId="0" xfId="25" applyFont="1" applyFill="1" applyAlignment="1" applyProtection="1">
      <alignment horizontal="center" vertical="center"/>
      <protection locked="0"/>
    </xf>
    <xf numFmtId="0" fontId="466" fillId="0" borderId="168" xfId="21" applyFont="1" applyBorder="1" applyAlignment="1">
      <alignment horizontal="left" vertical="center"/>
    </xf>
    <xf numFmtId="0" fontId="466" fillId="0" borderId="0" xfId="21" applyFont="1" applyAlignment="1">
      <alignment horizontal="left" vertical="center"/>
    </xf>
    <xf numFmtId="0" fontId="539" fillId="31" borderId="0" xfId="29" applyFont="1" applyFill="1" applyAlignment="1" applyProtection="1">
      <alignment horizontal="left" vertical="center"/>
    </xf>
    <xf numFmtId="0" fontId="476" fillId="59" borderId="4" xfId="16" applyFont="1" applyFill="1" applyBorder="1" applyAlignment="1">
      <alignment horizontal="center" vertical="center" textRotation="90"/>
    </xf>
    <xf numFmtId="0" fontId="486" fillId="3" borderId="22" xfId="20" applyFont="1" applyFill="1" applyBorder="1" applyAlignment="1">
      <alignment horizontal="center" vertical="center"/>
    </xf>
    <xf numFmtId="0" fontId="486" fillId="3" borderId="0" xfId="20" applyFont="1" applyFill="1" applyAlignment="1">
      <alignment horizontal="center" vertical="center"/>
    </xf>
    <xf numFmtId="0" fontId="73" fillId="0" borderId="0" xfId="16" applyFont="1" applyAlignment="1" applyProtection="1">
      <alignment horizontal="left" vertical="center"/>
      <protection hidden="1"/>
    </xf>
    <xf numFmtId="0" fontId="489" fillId="0" borderId="22" xfId="21" applyFont="1" applyBorder="1" applyAlignment="1">
      <alignment horizontal="center" vertical="center" wrapText="1"/>
    </xf>
    <xf numFmtId="0" fontId="489" fillId="0" borderId="0" xfId="21" applyFont="1" applyAlignment="1">
      <alignment horizontal="center" vertical="center" wrapText="1"/>
    </xf>
    <xf numFmtId="0" fontId="447" fillId="2" borderId="0" xfId="16" applyFont="1" applyFill="1" applyAlignment="1" applyProtection="1">
      <alignment horizontal="center"/>
      <protection locked="0"/>
    </xf>
    <xf numFmtId="0" fontId="323" fillId="14" borderId="1" xfId="16" applyFont="1" applyFill="1" applyBorder="1" applyAlignment="1" applyProtection="1">
      <alignment horizontal="center" vertical="center"/>
      <protection hidden="1"/>
    </xf>
    <xf numFmtId="0" fontId="323" fillId="14" borderId="2" xfId="16" applyFont="1" applyFill="1" applyBorder="1" applyAlignment="1" applyProtection="1">
      <alignment horizontal="center" vertical="center"/>
      <protection hidden="1"/>
    </xf>
    <xf numFmtId="0" fontId="426" fillId="2" borderId="0" xfId="17" applyFont="1" applyFill="1" applyAlignment="1" applyProtection="1">
      <alignment horizontal="center" vertical="center"/>
      <protection locked="0"/>
    </xf>
    <xf numFmtId="0" fontId="426" fillId="2" borderId="2" xfId="16" applyFont="1" applyFill="1" applyBorder="1" applyAlignment="1" applyProtection="1">
      <alignment horizontal="center" vertical="center"/>
      <protection locked="0"/>
    </xf>
    <xf numFmtId="0" fontId="441" fillId="50" borderId="0" xfId="0" applyFont="1" applyFill="1" applyAlignment="1">
      <alignment horizontal="center" vertical="center"/>
    </xf>
    <xf numFmtId="166" fontId="443" fillId="3" borderId="0" xfId="16" applyNumberFormat="1" applyFont="1" applyFill="1" applyAlignment="1" applyProtection="1">
      <alignment horizontal="center" vertical="center"/>
      <protection locked="0"/>
    </xf>
    <xf numFmtId="0" fontId="108" fillId="2" borderId="119" xfId="0" applyFont="1" applyFill="1" applyBorder="1" applyAlignment="1">
      <alignment horizontal="center" vertical="center" wrapText="1"/>
    </xf>
    <xf numFmtId="0" fontId="108" fillId="2" borderId="38" xfId="0" applyFont="1" applyFill="1" applyBorder="1" applyAlignment="1">
      <alignment horizontal="center" vertical="center" wrapText="1"/>
    </xf>
    <xf numFmtId="0" fontId="108" fillId="2" borderId="27" xfId="0" applyFont="1" applyFill="1" applyBorder="1" applyAlignment="1">
      <alignment horizontal="center" vertical="center" wrapText="1"/>
    </xf>
    <xf numFmtId="0" fontId="108" fillId="2" borderId="17" xfId="0" applyFont="1" applyFill="1" applyBorder="1" applyAlignment="1">
      <alignment horizontal="center" vertical="center" wrapText="1"/>
    </xf>
    <xf numFmtId="0" fontId="108" fillId="2" borderId="0" xfId="0" applyFont="1" applyFill="1" applyAlignment="1">
      <alignment horizontal="center" vertical="center" wrapText="1"/>
    </xf>
    <xf numFmtId="0" fontId="108" fillId="2" borderId="28" xfId="0" applyFont="1" applyFill="1" applyBorder="1" applyAlignment="1">
      <alignment horizontal="center" vertical="center" wrapText="1"/>
    </xf>
    <xf numFmtId="0" fontId="108" fillId="2" borderId="118" xfId="0" applyFont="1" applyFill="1" applyBorder="1" applyAlignment="1">
      <alignment horizontal="center" vertical="center" wrapText="1"/>
    </xf>
    <xf numFmtId="0" fontId="108" fillId="2" borderId="116" xfId="0" applyFont="1" applyFill="1" applyBorder="1" applyAlignment="1">
      <alignment horizontal="center" vertical="center" wrapText="1"/>
    </xf>
    <xf numFmtId="0" fontId="108" fillId="2" borderId="117" xfId="0" applyFont="1" applyFill="1" applyBorder="1" applyAlignment="1">
      <alignment horizontal="center" vertical="center" wrapText="1"/>
    </xf>
    <xf numFmtId="0" fontId="167" fillId="54" borderId="33" xfId="16" applyFont="1" applyFill="1" applyBorder="1" applyAlignment="1" applyProtection="1">
      <alignment horizontal="center" vertical="center"/>
      <protection hidden="1"/>
    </xf>
    <xf numFmtId="0" fontId="167" fillId="54" borderId="38" xfId="16" applyFont="1" applyFill="1" applyBorder="1" applyAlignment="1" applyProtection="1">
      <alignment horizontal="center" vertical="center"/>
      <protection hidden="1"/>
    </xf>
    <xf numFmtId="0" fontId="426" fillId="2" borderId="0" xfId="16" applyFont="1" applyFill="1" applyAlignment="1" applyProtection="1">
      <alignment horizontal="left" vertical="center" wrapText="1"/>
      <protection locked="0"/>
    </xf>
    <xf numFmtId="0" fontId="426" fillId="2" borderId="4" xfId="16" applyFont="1" applyFill="1" applyBorder="1" applyAlignment="1" applyProtection="1">
      <alignment horizontal="left" vertical="center" wrapText="1"/>
      <protection locked="0"/>
    </xf>
    <xf numFmtId="166" fontId="166" fillId="6" borderId="0" xfId="16" applyNumberFormat="1" applyFont="1" applyFill="1" applyAlignment="1" applyProtection="1">
      <alignment horizontal="center" vertical="center"/>
      <protection hidden="1"/>
    </xf>
    <xf numFmtId="1" fontId="426" fillId="2" borderId="0" xfId="16" applyNumberFormat="1" applyFont="1" applyFill="1" applyAlignment="1" applyProtection="1">
      <alignment horizontal="left" vertical="center" wrapText="1"/>
      <protection hidden="1"/>
    </xf>
    <xf numFmtId="0" fontId="426" fillId="2" borderId="0" xfId="16" applyFont="1" applyFill="1" applyAlignment="1" applyProtection="1">
      <alignment horizontal="left" vertical="center" wrapText="1"/>
      <protection hidden="1"/>
    </xf>
    <xf numFmtId="0" fontId="167" fillId="14" borderId="0" xfId="16" applyFont="1" applyFill="1" applyAlignment="1" applyProtection="1">
      <alignment horizontal="center" vertical="center"/>
      <protection hidden="1"/>
    </xf>
    <xf numFmtId="0" fontId="167" fillId="40" borderId="0" xfId="16" applyFont="1" applyFill="1" applyAlignment="1" applyProtection="1">
      <alignment horizontal="center" vertical="center"/>
      <protection hidden="1"/>
    </xf>
    <xf numFmtId="0" fontId="167" fillId="40" borderId="4" xfId="16" applyFont="1" applyFill="1" applyBorder="1" applyAlignment="1" applyProtection="1">
      <alignment horizontal="center" vertical="center"/>
      <protection hidden="1"/>
    </xf>
    <xf numFmtId="0" fontId="456" fillId="2" borderId="22" xfId="0" applyFont="1" applyFill="1" applyBorder="1" applyAlignment="1">
      <alignment horizontal="left" vertical="center" wrapText="1"/>
    </xf>
    <xf numFmtId="0" fontId="456" fillId="2" borderId="0" xfId="0" applyFont="1" applyFill="1" applyAlignment="1">
      <alignment horizontal="left" vertical="center" wrapText="1"/>
    </xf>
    <xf numFmtId="0" fontId="124" fillId="4" borderId="1" xfId="1" applyFont="1" applyFill="1" applyBorder="1" applyAlignment="1">
      <alignment horizontal="center" vertical="center" wrapText="1"/>
    </xf>
    <xf numFmtId="0" fontId="124" fillId="4" borderId="2" xfId="1" applyFont="1" applyFill="1" applyBorder="1" applyAlignment="1">
      <alignment horizontal="center" vertical="center" wrapText="1"/>
    </xf>
    <xf numFmtId="0" fontId="124" fillId="4" borderId="3" xfId="1" applyFont="1" applyFill="1" applyBorder="1" applyAlignment="1">
      <alignment horizontal="center" vertical="center" wrapText="1"/>
    </xf>
    <xf numFmtId="0" fontId="124" fillId="4" borderId="5" xfId="1" applyFont="1" applyFill="1" applyBorder="1" applyAlignment="1">
      <alignment horizontal="center" vertical="center" wrapText="1"/>
    </xf>
    <xf numFmtId="0" fontId="124" fillId="4" borderId="0" xfId="1" applyFont="1" applyFill="1" applyAlignment="1">
      <alignment horizontal="center" vertical="center" wrapText="1"/>
    </xf>
    <xf numFmtId="0" fontId="124" fillId="4" borderId="4" xfId="1" applyFont="1" applyFill="1" applyBorder="1" applyAlignment="1">
      <alignment horizontal="center" vertical="center" wrapText="1"/>
    </xf>
    <xf numFmtId="0" fontId="124" fillId="4" borderId="5" xfId="1" applyFont="1" applyFill="1" applyBorder="1" applyAlignment="1">
      <alignment horizontal="center" vertical="center"/>
    </xf>
    <xf numFmtId="0" fontId="124" fillId="4" borderId="0" xfId="1" applyFont="1" applyFill="1" applyAlignment="1">
      <alignment horizontal="center" vertical="center"/>
    </xf>
    <xf numFmtId="0" fontId="124" fillId="4" borderId="4" xfId="1" applyFont="1" applyFill="1" applyBorder="1" applyAlignment="1">
      <alignment horizontal="center" vertical="center"/>
    </xf>
    <xf numFmtId="0" fontId="135" fillId="4" borderId="1" xfId="3" applyFont="1" applyFill="1" applyBorder="1" applyAlignment="1" applyProtection="1">
      <alignment horizontal="center" vertical="center"/>
      <protection hidden="1"/>
    </xf>
    <xf numFmtId="0" fontId="135" fillId="4" borderId="2" xfId="3" applyFont="1" applyFill="1" applyBorder="1" applyAlignment="1" applyProtection="1">
      <alignment horizontal="center" vertical="center"/>
      <protection hidden="1"/>
    </xf>
    <xf numFmtId="0" fontId="135" fillId="4" borderId="3" xfId="3" applyFont="1" applyFill="1" applyBorder="1" applyAlignment="1" applyProtection="1">
      <alignment horizontal="center" vertical="center"/>
      <protection hidden="1"/>
    </xf>
    <xf numFmtId="0" fontId="199" fillId="4" borderId="1" xfId="2" applyFont="1" applyFill="1" applyBorder="1" applyAlignment="1">
      <alignment horizontal="center"/>
    </xf>
    <xf numFmtId="0" fontId="199" fillId="4" borderId="2" xfId="2" applyFont="1" applyFill="1" applyBorder="1" applyAlignment="1">
      <alignment horizontal="center"/>
    </xf>
    <xf numFmtId="0" fontId="199" fillId="4" borderId="3" xfId="2" applyFont="1" applyFill="1" applyBorder="1" applyAlignment="1">
      <alignment horizontal="center"/>
    </xf>
    <xf numFmtId="0" fontId="77" fillId="10" borderId="0" xfId="2" applyFont="1" applyFill="1" applyAlignment="1">
      <alignment horizontal="center" vertical="center"/>
    </xf>
    <xf numFmtId="0" fontId="422" fillId="36" borderId="0" xfId="2" applyFont="1" applyFill="1" applyAlignment="1">
      <alignment horizontal="center" vertical="center" wrapText="1"/>
    </xf>
    <xf numFmtId="0" fontId="422" fillId="5" borderId="0" xfId="2" applyFont="1" applyFill="1" applyAlignment="1">
      <alignment horizontal="center" vertical="center" wrapText="1"/>
    </xf>
    <xf numFmtId="0" fontId="122" fillId="4" borderId="0" xfId="0" applyFont="1" applyFill="1" applyAlignment="1">
      <alignment horizontal="center" vertical="center"/>
    </xf>
    <xf numFmtId="0" fontId="197" fillId="4" borderId="1" xfId="2" applyFont="1" applyFill="1" applyBorder="1" applyAlignment="1">
      <alignment horizontal="center"/>
    </xf>
    <xf numFmtId="0" fontId="197" fillId="4" borderId="2" xfId="2" applyFont="1" applyFill="1" applyBorder="1" applyAlignment="1">
      <alignment horizontal="center"/>
    </xf>
    <xf numFmtId="0" fontId="197" fillId="4" borderId="3" xfId="2" applyFont="1" applyFill="1" applyBorder="1" applyAlignment="1">
      <alignment horizontal="center"/>
    </xf>
    <xf numFmtId="0" fontId="135" fillId="4" borderId="2" xfId="1" applyFont="1" applyFill="1" applyBorder="1" applyAlignment="1">
      <alignment horizontal="center" vertical="center"/>
    </xf>
    <xf numFmtId="0" fontId="135" fillId="4" borderId="3" xfId="1" applyFont="1" applyFill="1" applyBorder="1" applyAlignment="1">
      <alignment horizontal="center" vertical="center"/>
    </xf>
    <xf numFmtId="0" fontId="135" fillId="4" borderId="0" xfId="1" applyFont="1" applyFill="1" applyAlignment="1">
      <alignment horizontal="center" vertical="center"/>
    </xf>
    <xf numFmtId="0" fontId="135" fillId="4" borderId="4" xfId="1" applyFont="1" applyFill="1" applyBorder="1" applyAlignment="1">
      <alignment horizontal="center" vertical="center"/>
    </xf>
    <xf numFmtId="0" fontId="276" fillId="2" borderId="1" xfId="2" applyFont="1" applyFill="1" applyBorder="1" applyAlignment="1">
      <alignment horizontal="center" vertical="center"/>
    </xf>
    <xf numFmtId="0" fontId="276" fillId="2" borderId="2" xfId="2" applyFont="1" applyFill="1" applyBorder="1" applyAlignment="1">
      <alignment horizontal="center" vertical="center"/>
    </xf>
    <xf numFmtId="0" fontId="276" fillId="2" borderId="3" xfId="2" applyFont="1" applyFill="1" applyBorder="1" applyAlignment="1">
      <alignment horizontal="center" vertical="center"/>
    </xf>
    <xf numFmtId="0" fontId="197" fillId="4" borderId="2" xfId="2" applyFont="1" applyFill="1" applyBorder="1" applyAlignment="1">
      <alignment horizontal="center" vertical="center"/>
    </xf>
    <xf numFmtId="0" fontId="197" fillId="4" borderId="0" xfId="2" applyFont="1" applyFill="1" applyAlignment="1">
      <alignment horizontal="center" vertical="center"/>
    </xf>
    <xf numFmtId="0" fontId="124" fillId="4" borderId="1" xfId="0" applyFont="1" applyFill="1" applyBorder="1" applyAlignment="1">
      <alignment horizontal="center" vertical="center"/>
    </xf>
    <xf numFmtId="0" fontId="124" fillId="4" borderId="2" xfId="0" applyFont="1" applyFill="1" applyBorder="1" applyAlignment="1">
      <alignment horizontal="center" vertical="center"/>
    </xf>
    <xf numFmtId="0" fontId="124" fillId="4" borderId="3" xfId="0" applyFont="1" applyFill="1" applyBorder="1" applyAlignment="1">
      <alignment horizontal="center" vertical="center"/>
    </xf>
    <xf numFmtId="0" fontId="197" fillId="4" borderId="1" xfId="3" applyFont="1" applyFill="1" applyBorder="1" applyAlignment="1" applyProtection="1">
      <alignment horizontal="center"/>
      <protection hidden="1"/>
    </xf>
    <xf numFmtId="0" fontId="197" fillId="4" borderId="2" xfId="3" applyFont="1" applyFill="1" applyBorder="1" applyAlignment="1" applyProtection="1">
      <alignment horizontal="center"/>
      <protection hidden="1"/>
    </xf>
    <xf numFmtId="0" fontId="197" fillId="4" borderId="3" xfId="3" applyFont="1" applyFill="1" applyBorder="1" applyAlignment="1" applyProtection="1">
      <alignment horizontal="center"/>
      <protection hidden="1"/>
    </xf>
    <xf numFmtId="0" fontId="277" fillId="4" borderId="0" xfId="2" applyFont="1" applyFill="1" applyAlignment="1">
      <alignment horizontal="center" vertical="center"/>
    </xf>
    <xf numFmtId="0" fontId="135" fillId="4" borderId="25" xfId="0" applyFont="1" applyFill="1" applyBorder="1" applyAlignment="1">
      <alignment horizontal="center" vertical="center"/>
    </xf>
    <xf numFmtId="0" fontId="122" fillId="4" borderId="5" xfId="1" applyFont="1" applyFill="1" applyBorder="1" applyAlignment="1">
      <alignment horizontal="center" vertical="center"/>
    </xf>
    <xf numFmtId="0" fontId="122" fillId="4" borderId="0" xfId="1" applyFont="1" applyFill="1" applyAlignment="1">
      <alignment horizontal="center" vertical="center"/>
    </xf>
    <xf numFmtId="0" fontId="135" fillId="4" borderId="5" xfId="1" applyFont="1" applyFill="1" applyBorder="1" applyAlignment="1">
      <alignment horizontal="center" vertical="center" wrapText="1"/>
    </xf>
    <xf numFmtId="0" fontId="135" fillId="4" borderId="0" xfId="1" applyFont="1" applyFill="1" applyAlignment="1">
      <alignment horizontal="center" vertical="center" wrapText="1"/>
    </xf>
    <xf numFmtId="0" fontId="124" fillId="4" borderId="1" xfId="0" applyFont="1" applyFill="1" applyBorder="1" applyAlignment="1">
      <alignment horizontal="center" vertical="center" wrapText="1"/>
    </xf>
    <xf numFmtId="0" fontId="124" fillId="4" borderId="2" xfId="0" applyFont="1" applyFill="1" applyBorder="1" applyAlignment="1">
      <alignment horizontal="center" vertical="center" wrapText="1"/>
    </xf>
    <xf numFmtId="0" fontId="124" fillId="4" borderId="3" xfId="0" applyFont="1" applyFill="1" applyBorder="1" applyAlignment="1">
      <alignment horizontal="center" vertical="center" wrapText="1"/>
    </xf>
    <xf numFmtId="0" fontId="124" fillId="4" borderId="5" xfId="0" applyFont="1" applyFill="1" applyBorder="1" applyAlignment="1">
      <alignment horizontal="center" vertical="center" wrapText="1"/>
    </xf>
    <xf numFmtId="0" fontId="124" fillId="4" borderId="0" xfId="0" applyFont="1" applyFill="1" applyAlignment="1">
      <alignment horizontal="center" vertical="center" wrapText="1"/>
    </xf>
    <xf numFmtId="0" fontId="124" fillId="4" borderId="4" xfId="0" applyFont="1" applyFill="1" applyBorder="1" applyAlignment="1">
      <alignment horizontal="center" vertical="center" wrapText="1"/>
    </xf>
    <xf numFmtId="0" fontId="124" fillId="4" borderId="5" xfId="2" applyFont="1" applyFill="1" applyBorder="1" applyAlignment="1">
      <alignment horizontal="center" vertical="center"/>
    </xf>
    <xf numFmtId="0" fontId="124" fillId="4" borderId="0" xfId="2" applyFont="1" applyFill="1" applyAlignment="1">
      <alignment horizontal="center" vertical="center"/>
    </xf>
    <xf numFmtId="0" fontId="197" fillId="4" borderId="1" xfId="2" applyFont="1" applyFill="1" applyBorder="1" applyAlignment="1">
      <alignment horizontal="center" vertical="center" wrapText="1"/>
    </xf>
    <xf numFmtId="0" fontId="197" fillId="4" borderId="2" xfId="2" applyFont="1" applyFill="1" applyBorder="1" applyAlignment="1">
      <alignment horizontal="center" vertical="center" wrapText="1"/>
    </xf>
    <xf numFmtId="0" fontId="197" fillId="4" borderId="3" xfId="2" applyFont="1" applyFill="1" applyBorder="1" applyAlignment="1">
      <alignment horizontal="center" vertical="center" wrapText="1"/>
    </xf>
    <xf numFmtId="0" fontId="197" fillId="4" borderId="5" xfId="2" applyFont="1" applyFill="1" applyBorder="1" applyAlignment="1">
      <alignment horizontal="center" vertical="center" wrapText="1"/>
    </xf>
    <xf numFmtId="0" fontId="197" fillId="4" borderId="0" xfId="2" applyFont="1" applyFill="1" applyAlignment="1">
      <alignment horizontal="center" vertical="center" wrapText="1"/>
    </xf>
    <xf numFmtId="0" fontId="197" fillId="4" borderId="4" xfId="2" applyFont="1" applyFill="1" applyBorder="1" applyAlignment="1">
      <alignment horizontal="center" vertical="center" wrapText="1"/>
    </xf>
    <xf numFmtId="0" fontId="202" fillId="4" borderId="0" xfId="2" applyFont="1" applyFill="1" applyAlignment="1">
      <alignment horizontal="center" vertical="center"/>
    </xf>
    <xf numFmtId="2" fontId="161" fillId="18" borderId="0" xfId="3" applyNumberFormat="1" applyFont="1" applyFill="1" applyAlignment="1" applyProtection="1">
      <alignment horizontal="center" vertical="center" wrapText="1"/>
      <protection locked="0"/>
    </xf>
    <xf numFmtId="0" fontId="199" fillId="4" borderId="1" xfId="2" applyFont="1" applyFill="1" applyBorder="1" applyAlignment="1">
      <alignment horizontal="center" vertical="center" wrapText="1"/>
    </xf>
    <xf numFmtId="0" fontId="199" fillId="4" borderId="2" xfId="2" applyFont="1" applyFill="1" applyBorder="1" applyAlignment="1">
      <alignment horizontal="center" vertical="center" wrapText="1"/>
    </xf>
    <xf numFmtId="0" fontId="199" fillId="4" borderId="3" xfId="2" applyFont="1" applyFill="1" applyBorder="1" applyAlignment="1">
      <alignment horizontal="center" vertical="center" wrapText="1"/>
    </xf>
    <xf numFmtId="0" fontId="199" fillId="4" borderId="22" xfId="2" applyFont="1" applyFill="1" applyBorder="1" applyAlignment="1">
      <alignment horizontal="center" vertical="center" wrapText="1"/>
    </xf>
    <xf numFmtId="0" fontId="199" fillId="4" borderId="0" xfId="2" applyFont="1" applyFill="1" applyAlignment="1">
      <alignment horizontal="center" vertical="center" wrapText="1"/>
    </xf>
    <xf numFmtId="0" fontId="199" fillId="4" borderId="4" xfId="2" applyFont="1" applyFill="1" applyBorder="1" applyAlignment="1">
      <alignment horizontal="center" vertical="center" wrapText="1"/>
    </xf>
    <xf numFmtId="0" fontId="199" fillId="4" borderId="5" xfId="2" applyFont="1" applyFill="1" applyBorder="1" applyAlignment="1">
      <alignment horizontal="center" vertical="center" wrapText="1"/>
    </xf>
    <xf numFmtId="0" fontId="423" fillId="4" borderId="17" xfId="2" applyFont="1" applyFill="1" applyBorder="1" applyAlignment="1">
      <alignment horizontal="center" vertical="center" wrapText="1"/>
    </xf>
    <xf numFmtId="0" fontId="423" fillId="4" borderId="0" xfId="2" applyFont="1" applyFill="1" applyAlignment="1">
      <alignment horizontal="center" vertical="center" wrapText="1"/>
    </xf>
    <xf numFmtId="0" fontId="214" fillId="4" borderId="1" xfId="2" applyFont="1" applyFill="1" applyBorder="1" applyAlignment="1">
      <alignment horizontal="center" vertical="center" wrapText="1"/>
    </xf>
    <xf numFmtId="0" fontId="214" fillId="4" borderId="2" xfId="2" applyFont="1" applyFill="1" applyBorder="1" applyAlignment="1">
      <alignment horizontal="center" vertical="center" wrapText="1"/>
    </xf>
    <xf numFmtId="0" fontId="214" fillId="4" borderId="3" xfId="2" applyFont="1" applyFill="1" applyBorder="1" applyAlignment="1">
      <alignment horizontal="center" vertical="center" wrapText="1"/>
    </xf>
    <xf numFmtId="0" fontId="214" fillId="4" borderId="5" xfId="2" applyFont="1" applyFill="1" applyBorder="1" applyAlignment="1">
      <alignment horizontal="center" vertical="center" wrapText="1"/>
    </xf>
    <xf numFmtId="0" fontId="214" fillId="4" borderId="0" xfId="2" applyFont="1" applyFill="1" applyAlignment="1">
      <alignment horizontal="center" vertical="center" wrapText="1"/>
    </xf>
    <xf numFmtId="0" fontId="214" fillId="4" borderId="4" xfId="2" applyFont="1" applyFill="1" applyBorder="1" applyAlignment="1">
      <alignment horizontal="center" vertical="center" wrapText="1"/>
    </xf>
    <xf numFmtId="0" fontId="135" fillId="4" borderId="1" xfId="1" applyFont="1" applyFill="1" applyBorder="1" applyAlignment="1">
      <alignment horizontal="center" vertical="center"/>
    </xf>
    <xf numFmtId="0" fontId="161" fillId="25" borderId="0" xfId="0" applyFont="1" applyFill="1" applyAlignment="1">
      <alignment horizontal="center" vertical="center"/>
    </xf>
    <xf numFmtId="0" fontId="214" fillId="4" borderId="22" xfId="2" applyFont="1" applyFill="1" applyBorder="1" applyAlignment="1">
      <alignment horizontal="center" vertical="center" wrapText="1"/>
    </xf>
    <xf numFmtId="0" fontId="174" fillId="2" borderId="38" xfId="2" applyFont="1" applyFill="1" applyBorder="1" applyAlignment="1">
      <alignment horizontal="center" vertical="center" wrapText="1"/>
    </xf>
    <xf numFmtId="0" fontId="174" fillId="2" borderId="0" xfId="2" applyFont="1" applyFill="1" applyAlignment="1">
      <alignment horizontal="center" vertical="center" wrapText="1"/>
    </xf>
    <xf numFmtId="0" fontId="323" fillId="14" borderId="0" xfId="0" applyFont="1" applyFill="1" applyAlignment="1">
      <alignment horizontal="center" vertical="center" wrapText="1"/>
    </xf>
    <xf numFmtId="0" fontId="6" fillId="0" borderId="0" xfId="3" applyFont="1" applyAlignment="1">
      <alignment horizontal="center" vertical="center"/>
    </xf>
    <xf numFmtId="0" fontId="135" fillId="4" borderId="0" xfId="2" applyFont="1" applyFill="1" applyAlignment="1">
      <alignment horizontal="center" vertical="center" wrapText="1"/>
    </xf>
    <xf numFmtId="0" fontId="135" fillId="4" borderId="119" xfId="2" applyFont="1" applyFill="1" applyBorder="1" applyAlignment="1">
      <alignment horizontal="center" vertical="center" wrapText="1"/>
    </xf>
    <xf numFmtId="0" fontId="135" fillId="4" borderId="38" xfId="2" applyFont="1" applyFill="1" applyBorder="1" applyAlignment="1">
      <alignment horizontal="center" vertical="center" wrapText="1"/>
    </xf>
    <xf numFmtId="0" fontId="135" fillId="4" borderId="27" xfId="2" applyFont="1" applyFill="1" applyBorder="1" applyAlignment="1">
      <alignment horizontal="center" vertical="center" wrapText="1"/>
    </xf>
    <xf numFmtId="0" fontId="135" fillId="4" borderId="17" xfId="2" applyFont="1" applyFill="1" applyBorder="1" applyAlignment="1">
      <alignment horizontal="center" vertical="center" wrapText="1"/>
    </xf>
    <xf numFmtId="0" fontId="135" fillId="4" borderId="28" xfId="2" applyFont="1" applyFill="1" applyBorder="1" applyAlignment="1">
      <alignment horizontal="center" vertical="center" wrapText="1"/>
    </xf>
    <xf numFmtId="0" fontId="135" fillId="4" borderId="118" xfId="2" applyFont="1" applyFill="1" applyBorder="1" applyAlignment="1">
      <alignment horizontal="center" vertical="center" wrapText="1"/>
    </xf>
    <xf numFmtId="0" fontId="135" fillId="4" borderId="116" xfId="2" applyFont="1" applyFill="1" applyBorder="1" applyAlignment="1">
      <alignment horizontal="center" vertical="center" wrapText="1"/>
    </xf>
    <xf numFmtId="0" fontId="135" fillId="4" borderId="117" xfId="2" applyFont="1" applyFill="1" applyBorder="1" applyAlignment="1">
      <alignment horizontal="center" vertical="center" wrapText="1"/>
    </xf>
    <xf numFmtId="0" fontId="176" fillId="2" borderId="0" xfId="2" applyFont="1" applyFill="1" applyAlignment="1">
      <alignment horizontal="center" vertical="center"/>
    </xf>
    <xf numFmtId="0" fontId="122" fillId="4" borderId="0" xfId="0" applyFont="1" applyFill="1" applyAlignment="1">
      <alignment horizontal="center" vertical="center" wrapText="1"/>
    </xf>
    <xf numFmtId="0" fontId="6" fillId="0" borderId="4" xfId="3" applyFont="1" applyBorder="1" applyAlignment="1">
      <alignment horizontal="center" vertical="center"/>
    </xf>
    <xf numFmtId="0" fontId="124" fillId="4" borderId="116" xfId="0" applyFont="1" applyFill="1" applyBorder="1" applyAlignment="1">
      <alignment horizontal="center" vertical="center" wrapText="1"/>
    </xf>
    <xf numFmtId="0" fontId="124" fillId="4" borderId="0" xfId="2" applyFont="1" applyFill="1" applyAlignment="1">
      <alignment horizontal="center" vertical="center" wrapText="1"/>
    </xf>
    <xf numFmtId="0" fontId="42" fillId="10" borderId="0" xfId="0" applyFont="1" applyFill="1" applyAlignment="1">
      <alignment horizontal="left" vertical="center"/>
    </xf>
    <xf numFmtId="0" fontId="32" fillId="36" borderId="0" xfId="0" applyFont="1" applyFill="1" applyAlignment="1">
      <alignment horizontal="center" vertical="center"/>
    </xf>
    <xf numFmtId="0" fontId="77" fillId="36" borderId="0" xfId="2" applyFont="1" applyFill="1" applyAlignment="1">
      <alignment horizontal="center" vertical="center"/>
    </xf>
    <xf numFmtId="0" fontId="323" fillId="36" borderId="135" xfId="1" applyFont="1" applyFill="1" applyBorder="1" applyAlignment="1">
      <alignment horizontal="right" vertical="center" wrapText="1"/>
    </xf>
    <xf numFmtId="0" fontId="323" fillId="36" borderId="8" xfId="1" applyFont="1" applyFill="1" applyBorder="1" applyAlignment="1">
      <alignment horizontal="right" vertical="center" wrapText="1"/>
    </xf>
    <xf numFmtId="0" fontId="323" fillId="36" borderId="137" xfId="1" applyFont="1" applyFill="1" applyBorder="1" applyAlignment="1">
      <alignment horizontal="right" vertical="center" wrapText="1"/>
    </xf>
    <xf numFmtId="0" fontId="323" fillId="36" borderId="0" xfId="1" applyFont="1" applyFill="1" applyAlignment="1">
      <alignment horizontal="right" vertical="center" wrapText="1"/>
    </xf>
    <xf numFmtId="0" fontId="323" fillId="36" borderId="138" xfId="1" applyFont="1" applyFill="1" applyBorder="1" applyAlignment="1">
      <alignment horizontal="right" vertical="center" wrapText="1"/>
    </xf>
    <xf numFmtId="0" fontId="323" fillId="36" borderId="13" xfId="1" applyFont="1" applyFill="1" applyBorder="1" applyAlignment="1">
      <alignment horizontal="right" vertical="center" wrapText="1"/>
    </xf>
    <xf numFmtId="164" fontId="27" fillId="3" borderId="8" xfId="2" applyNumberFormat="1" applyFont="1" applyFill="1" applyBorder="1" applyAlignment="1">
      <alignment horizontal="right" vertical="center"/>
    </xf>
    <xf numFmtId="164" fontId="27" fillId="3" borderId="0" xfId="2" applyNumberFormat="1" applyFont="1" applyFill="1" applyAlignment="1">
      <alignment horizontal="right" vertical="center"/>
    </xf>
    <xf numFmtId="169" fontId="108" fillId="3" borderId="8" xfId="0" applyNumberFormat="1" applyFont="1" applyFill="1" applyBorder="1" applyAlignment="1">
      <alignment horizontal="left" vertical="center"/>
    </xf>
    <xf numFmtId="169" fontId="108" fillId="3" borderId="0" xfId="0" applyNumberFormat="1" applyFont="1" applyFill="1" applyAlignment="1">
      <alignment horizontal="left" vertical="center"/>
    </xf>
    <xf numFmtId="164" fontId="27" fillId="3" borderId="8" xfId="2" applyNumberFormat="1" applyFont="1" applyFill="1" applyBorder="1" applyAlignment="1">
      <alignment horizontal="center" vertical="center"/>
    </xf>
    <xf numFmtId="164" fontId="27" fillId="3" borderId="136" xfId="2" applyNumberFormat="1" applyFont="1" applyFill="1" applyBorder="1" applyAlignment="1">
      <alignment horizontal="center" vertical="center"/>
    </xf>
    <xf numFmtId="164" fontId="27" fillId="3" borderId="0" xfId="2" applyNumberFormat="1" applyFont="1" applyFill="1" applyAlignment="1">
      <alignment horizontal="center" vertical="center"/>
    </xf>
    <xf numFmtId="164" fontId="27" fillId="3" borderId="18" xfId="2" applyNumberFormat="1" applyFont="1" applyFill="1" applyBorder="1" applyAlignment="1">
      <alignment horizontal="center" vertical="center"/>
    </xf>
    <xf numFmtId="164" fontId="27" fillId="3" borderId="13" xfId="2" applyNumberFormat="1" applyFont="1" applyFill="1" applyBorder="1" applyAlignment="1">
      <alignment horizontal="right" vertical="center"/>
    </xf>
    <xf numFmtId="169" fontId="108" fillId="3" borderId="13" xfId="0" applyNumberFormat="1" applyFont="1" applyFill="1" applyBorder="1" applyAlignment="1">
      <alignment horizontal="left" vertical="center"/>
    </xf>
    <xf numFmtId="170" fontId="27" fillId="3" borderId="0" xfId="2" applyNumberFormat="1" applyFont="1" applyFill="1" applyAlignment="1">
      <alignment horizontal="center" vertical="center"/>
    </xf>
    <xf numFmtId="170" fontId="27" fillId="3" borderId="18" xfId="2" applyNumberFormat="1" applyFont="1" applyFill="1" applyBorder="1" applyAlignment="1">
      <alignment horizontal="center" vertical="center"/>
    </xf>
    <xf numFmtId="170" fontId="27" fillId="3" borderId="13" xfId="2" applyNumberFormat="1" applyFont="1" applyFill="1" applyBorder="1" applyAlignment="1">
      <alignment horizontal="center" vertical="center"/>
    </xf>
    <xf numFmtId="170" fontId="27" fillId="3" borderId="139" xfId="2" applyNumberFormat="1" applyFont="1" applyFill="1" applyBorder="1" applyAlignment="1">
      <alignment horizontal="center" vertical="center"/>
    </xf>
    <xf numFmtId="164" fontId="107" fillId="3" borderId="0" xfId="2" applyNumberFormat="1" applyFont="1" applyFill="1" applyAlignment="1">
      <alignment horizontal="center" vertical="center"/>
    </xf>
    <xf numFmtId="164" fontId="107" fillId="3" borderId="13" xfId="2" applyNumberFormat="1" applyFont="1" applyFill="1" applyBorder="1" applyAlignment="1">
      <alignment horizontal="center" vertical="center"/>
    </xf>
    <xf numFmtId="0" fontId="86" fillId="3" borderId="8" xfId="0" applyFont="1" applyFill="1" applyBorder="1" applyAlignment="1">
      <alignment horizontal="center" vertical="center"/>
    </xf>
    <xf numFmtId="0" fontId="189" fillId="36" borderId="0" xfId="3" applyFont="1" applyFill="1" applyAlignment="1">
      <alignment horizontal="center" vertical="center"/>
    </xf>
    <xf numFmtId="0" fontId="111" fillId="36" borderId="0" xfId="3" applyFont="1" applyFill="1" applyAlignment="1">
      <alignment horizontal="center" vertical="center"/>
    </xf>
    <xf numFmtId="0" fontId="112" fillId="2" borderId="0" xfId="1" applyFont="1" applyFill="1" applyAlignment="1">
      <alignment horizontal="center" vertical="center" wrapText="1"/>
    </xf>
    <xf numFmtId="0" fontId="95" fillId="2" borderId="0" xfId="1" applyFont="1" applyFill="1" applyAlignment="1">
      <alignment horizontal="center" vertical="center" wrapText="1"/>
    </xf>
    <xf numFmtId="0" fontId="113" fillId="2" borderId="0" xfId="1" applyFont="1" applyFill="1" applyAlignment="1">
      <alignment horizontal="center" vertical="center" wrapText="1"/>
    </xf>
    <xf numFmtId="0" fontId="45" fillId="2" borderId="0" xfId="1" applyFont="1" applyFill="1" applyAlignment="1">
      <alignment horizontal="center" vertical="center" wrapText="1"/>
    </xf>
    <xf numFmtId="2" fontId="114" fillId="7" borderId="0" xfId="3" applyNumberFormat="1" applyFont="1" applyFill="1" applyAlignment="1" applyProtection="1">
      <alignment horizontal="center" vertical="center" wrapText="1"/>
      <protection locked="0"/>
    </xf>
    <xf numFmtId="0" fontId="26" fillId="3" borderId="0" xfId="1" applyFont="1" applyFill="1" applyAlignment="1">
      <alignment horizontal="center" vertical="center" wrapText="1"/>
    </xf>
    <xf numFmtId="0" fontId="32" fillId="14" borderId="0" xfId="2" applyFont="1" applyFill="1" applyAlignment="1">
      <alignment horizontal="center" vertical="center" wrapText="1"/>
    </xf>
    <xf numFmtId="0" fontId="87" fillId="6" borderId="0" xfId="2" applyFont="1" applyFill="1" applyAlignment="1">
      <alignment horizontal="center" vertical="center"/>
    </xf>
    <xf numFmtId="169" fontId="39" fillId="6" borderId="0" xfId="1" applyNumberFormat="1" applyFont="1" applyFill="1" applyAlignment="1">
      <alignment horizontal="center" vertical="center"/>
    </xf>
    <xf numFmtId="169" fontId="39" fillId="6" borderId="0" xfId="2" applyNumberFormat="1" applyFont="1" applyFill="1" applyAlignment="1">
      <alignment horizontal="center" vertical="center"/>
    </xf>
    <xf numFmtId="170" fontId="115" fillId="6" borderId="0" xfId="2" applyNumberFormat="1" applyFont="1" applyFill="1" applyAlignment="1">
      <alignment horizontal="center" vertical="center"/>
    </xf>
    <xf numFmtId="164" fontId="26" fillId="3" borderId="0" xfId="2" applyNumberFormat="1" applyFont="1" applyFill="1" applyAlignment="1">
      <alignment horizontal="center" vertical="center"/>
    </xf>
    <xf numFmtId="164" fontId="26" fillId="3" borderId="44" xfId="2" applyNumberFormat="1" applyFont="1" applyFill="1" applyBorder="1" applyAlignment="1">
      <alignment horizontal="center" vertical="center"/>
    </xf>
    <xf numFmtId="0" fontId="122" fillId="4" borderId="22" xfId="0" applyFont="1" applyFill="1" applyBorder="1" applyAlignment="1">
      <alignment horizontal="center" vertical="center" wrapText="1"/>
    </xf>
    <xf numFmtId="0" fontId="0" fillId="5" borderId="4" xfId="0" applyFill="1" applyBorder="1" applyAlignment="1">
      <alignment horizontal="center" vertical="center" textRotation="90"/>
    </xf>
    <xf numFmtId="0" fontId="353" fillId="4" borderId="22" xfId="0" applyFont="1" applyFill="1" applyBorder="1" applyAlignment="1">
      <alignment horizontal="center" vertical="center" wrapText="1"/>
    </xf>
    <xf numFmtId="0" fontId="353" fillId="4" borderId="0" xfId="0" applyFont="1" applyFill="1" applyAlignment="1">
      <alignment horizontal="center" vertical="center" wrapText="1"/>
    </xf>
    <xf numFmtId="0" fontId="119" fillId="3" borderId="0" xfId="0" applyFont="1" applyFill="1" applyAlignment="1">
      <alignment horizontal="center" wrapText="1"/>
    </xf>
    <xf numFmtId="164" fontId="39" fillId="6" borderId="131" xfId="2" applyNumberFormat="1" applyFont="1" applyFill="1" applyBorder="1" applyAlignment="1">
      <alignment horizontal="center" vertical="center"/>
    </xf>
    <xf numFmtId="164" fontId="39" fillId="6" borderId="132" xfId="2" applyNumberFormat="1" applyFont="1" applyFill="1" applyBorder="1" applyAlignment="1">
      <alignment horizontal="center" vertical="center"/>
    </xf>
    <xf numFmtId="164" fontId="39" fillId="6" borderId="133" xfId="2" applyNumberFormat="1" applyFont="1" applyFill="1" applyBorder="1" applyAlignment="1">
      <alignment horizontal="center" vertical="center"/>
    </xf>
    <xf numFmtId="164" fontId="39" fillId="6" borderId="134" xfId="2" applyNumberFormat="1" applyFont="1" applyFill="1" applyBorder="1" applyAlignment="1">
      <alignment horizontal="center" vertical="center"/>
    </xf>
    <xf numFmtId="164" fontId="41" fillId="3" borderId="0" xfId="2" applyNumberFormat="1" applyFont="1" applyFill="1" applyAlignment="1">
      <alignment horizontal="center" vertical="center"/>
    </xf>
    <xf numFmtId="169" fontId="118" fillId="3" borderId="0" xfId="1" applyNumberFormat="1" applyFont="1" applyFill="1" applyAlignment="1">
      <alignment horizontal="center" vertical="center"/>
    </xf>
    <xf numFmtId="170" fontId="118" fillId="3" borderId="0" xfId="2" applyNumberFormat="1" applyFont="1" applyFill="1" applyAlignment="1">
      <alignment horizontal="center" vertical="center"/>
    </xf>
    <xf numFmtId="0" fontId="132" fillId="2" borderId="7" xfId="3" applyFont="1" applyFill="1" applyBorder="1" applyAlignment="1">
      <alignment horizontal="center" vertical="center" wrapText="1"/>
    </xf>
    <xf numFmtId="0" fontId="132" fillId="2" borderId="8" xfId="3" applyFont="1" applyFill="1" applyBorder="1" applyAlignment="1">
      <alignment horizontal="center" vertical="center" wrapText="1"/>
    </xf>
    <xf numFmtId="0" fontId="132" fillId="2" borderId="15" xfId="3" applyFont="1" applyFill="1" applyBorder="1" applyAlignment="1">
      <alignment horizontal="center" vertical="center" wrapText="1"/>
    </xf>
    <xf numFmtId="0" fontId="132" fillId="2" borderId="22" xfId="3" applyFont="1" applyFill="1" applyBorder="1" applyAlignment="1">
      <alignment horizontal="center" vertical="center" wrapText="1"/>
    </xf>
    <xf numFmtId="0" fontId="132" fillId="2" borderId="0" xfId="3" applyFont="1" applyFill="1" applyAlignment="1">
      <alignment horizontal="center" vertical="center" wrapText="1"/>
    </xf>
    <xf numFmtId="0" fontId="132" fillId="2" borderId="4" xfId="3"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4"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44" fillId="36" borderId="0" xfId="3" applyFont="1" applyFill="1" applyAlignment="1">
      <alignment horizontal="left" vertical="center"/>
    </xf>
    <xf numFmtId="2" fontId="9" fillId="7" borderId="144" xfId="3" applyNumberFormat="1" applyFont="1" applyFill="1" applyBorder="1" applyAlignment="1" applyProtection="1">
      <alignment horizontal="left" vertical="center" wrapText="1"/>
      <protection locked="0"/>
    </xf>
    <xf numFmtId="2" fontId="9" fillId="7" borderId="0" xfId="3" applyNumberFormat="1" applyFont="1" applyFill="1" applyAlignment="1" applyProtection="1">
      <alignment horizontal="left" vertical="center" wrapText="1"/>
      <protection locked="0"/>
    </xf>
    <xf numFmtId="0" fontId="119" fillId="3" borderId="137" xfId="3" applyFont="1" applyFill="1" applyBorder="1" applyAlignment="1">
      <alignment horizontal="center" vertical="center"/>
    </xf>
    <xf numFmtId="0" fontId="119" fillId="3" borderId="0" xfId="3" applyFont="1" applyFill="1" applyAlignment="1">
      <alignment horizontal="center" vertical="center"/>
    </xf>
    <xf numFmtId="167" fontId="127" fillId="3" borderId="137" xfId="2" applyNumberFormat="1" applyFont="1" applyFill="1" applyBorder="1" applyAlignment="1">
      <alignment horizontal="center" vertical="center"/>
    </xf>
    <xf numFmtId="167" fontId="127" fillId="3" borderId="0" xfId="2" applyNumberFormat="1" applyFont="1" applyFill="1" applyAlignment="1">
      <alignment horizontal="center" vertical="center"/>
    </xf>
    <xf numFmtId="0" fontId="171" fillId="8" borderId="22" xfId="2" applyFont="1" applyFill="1" applyBorder="1" applyAlignment="1">
      <alignment horizontal="center" vertical="center"/>
    </xf>
    <xf numFmtId="0" fontId="171" fillId="8" borderId="0" xfId="2" applyFont="1" applyFill="1" applyAlignment="1">
      <alignment horizontal="center" vertical="center"/>
    </xf>
    <xf numFmtId="0" fontId="348" fillId="2" borderId="22" xfId="1" applyFont="1" applyFill="1" applyBorder="1" applyAlignment="1">
      <alignment horizontal="center" vertical="center" wrapText="1"/>
    </xf>
    <xf numFmtId="0" fontId="348" fillId="2" borderId="0" xfId="1" applyFont="1" applyFill="1" applyAlignment="1">
      <alignment horizontal="center" vertical="center" wrapText="1"/>
    </xf>
    <xf numFmtId="164" fontId="87" fillId="6" borderId="0" xfId="2" applyNumberFormat="1" applyFont="1" applyFill="1" applyAlignment="1">
      <alignment horizontal="center" vertical="center"/>
    </xf>
    <xf numFmtId="0" fontId="348" fillId="2" borderId="4" xfId="1" applyFont="1" applyFill="1" applyBorder="1" applyAlignment="1">
      <alignment horizontal="center" vertical="center" wrapText="1"/>
    </xf>
    <xf numFmtId="0" fontId="54" fillId="2" borderId="0" xfId="1" applyFont="1" applyFill="1" applyAlignment="1">
      <alignment horizontal="center" vertical="center" wrapText="1"/>
    </xf>
    <xf numFmtId="0" fontId="171" fillId="2" borderId="33" xfId="3" applyFont="1" applyFill="1" applyBorder="1" applyAlignment="1">
      <alignment horizontal="center" vertical="center"/>
    </xf>
    <xf numFmtId="0" fontId="171" fillId="2" borderId="38" xfId="3" applyFont="1" applyFill="1" applyBorder="1" applyAlignment="1">
      <alignment horizontal="center" vertical="center"/>
    </xf>
    <xf numFmtId="0" fontId="171" fillId="2" borderId="39" xfId="3" applyFont="1" applyFill="1" applyBorder="1" applyAlignment="1">
      <alignment horizontal="center" vertical="center"/>
    </xf>
    <xf numFmtId="0" fontId="171" fillId="2" borderId="22" xfId="3" applyFont="1" applyFill="1" applyBorder="1" applyAlignment="1">
      <alignment horizontal="center" vertical="center"/>
    </xf>
    <xf numFmtId="0" fontId="171" fillId="2" borderId="0" xfId="3" applyFont="1" applyFill="1" applyAlignment="1">
      <alignment horizontal="center" vertical="center"/>
    </xf>
    <xf numFmtId="0" fontId="171" fillId="2" borderId="4" xfId="3" applyFont="1" applyFill="1" applyBorder="1" applyAlignment="1">
      <alignment horizontal="center" vertical="center"/>
    </xf>
    <xf numFmtId="172" fontId="117" fillId="3" borderId="0" xfId="2" applyNumberFormat="1" applyFont="1" applyFill="1" applyAlignment="1">
      <alignment horizontal="center" vertical="center"/>
    </xf>
    <xf numFmtId="172" fontId="117" fillId="3" borderId="4" xfId="2" applyNumberFormat="1" applyFont="1" applyFill="1" applyBorder="1" applyAlignment="1">
      <alignment horizontal="center" vertical="center"/>
    </xf>
    <xf numFmtId="173" fontId="68" fillId="3" borderId="0" xfId="2" applyNumberFormat="1" applyFont="1" applyFill="1" applyAlignment="1">
      <alignment horizontal="center" vertical="center"/>
    </xf>
    <xf numFmtId="173" fontId="68" fillId="3" borderId="4" xfId="2" applyNumberFormat="1" applyFont="1" applyFill="1" applyBorder="1" applyAlignment="1">
      <alignment horizontal="center" vertical="center"/>
    </xf>
    <xf numFmtId="171" fontId="127" fillId="3" borderId="0" xfId="2" applyNumberFormat="1" applyFont="1" applyFill="1" applyAlignment="1">
      <alignment horizontal="center" vertical="center"/>
    </xf>
    <xf numFmtId="170" fontId="171" fillId="8" borderId="0" xfId="2" applyNumberFormat="1" applyFont="1" applyFill="1" applyAlignment="1">
      <alignment horizontal="center" vertical="center"/>
    </xf>
    <xf numFmtId="0" fontId="85" fillId="3" borderId="22" xfId="1" applyFont="1" applyFill="1" applyBorder="1" applyAlignment="1">
      <alignment horizontal="center" vertical="center"/>
    </xf>
    <xf numFmtId="0" fontId="85" fillId="3" borderId="0" xfId="1" applyFont="1" applyFill="1" applyAlignment="1">
      <alignment horizontal="center" vertical="center"/>
    </xf>
    <xf numFmtId="0" fontId="119" fillId="3" borderId="22" xfId="3" applyFont="1" applyFill="1" applyBorder="1" applyAlignment="1">
      <alignment horizontal="center" vertical="center"/>
    </xf>
    <xf numFmtId="167" fontId="127" fillId="3" borderId="22" xfId="2" applyNumberFormat="1" applyFont="1" applyFill="1" applyBorder="1" applyAlignment="1">
      <alignment horizontal="center" vertical="center"/>
    </xf>
    <xf numFmtId="169" fontId="171" fillId="8" borderId="0" xfId="1" applyNumberFormat="1" applyFont="1" applyFill="1" applyAlignment="1">
      <alignment horizontal="center" vertical="center"/>
    </xf>
    <xf numFmtId="0" fontId="87" fillId="2" borderId="135" xfId="3" applyFont="1" applyFill="1" applyBorder="1" applyAlignment="1">
      <alignment horizontal="center" vertical="center"/>
    </xf>
    <xf numFmtId="0" fontId="87" fillId="2" borderId="8" xfId="3" applyFont="1" applyFill="1" applyBorder="1" applyAlignment="1">
      <alignment horizontal="center" vertical="center"/>
    </xf>
    <xf numFmtId="0" fontId="87" fillId="2" borderId="136" xfId="3" applyFont="1" applyFill="1" applyBorder="1" applyAlignment="1">
      <alignment horizontal="center" vertical="center"/>
    </xf>
    <xf numFmtId="0" fontId="87" fillId="2" borderId="137" xfId="3" applyFont="1" applyFill="1" applyBorder="1" applyAlignment="1">
      <alignment horizontal="center" vertical="center"/>
    </xf>
    <xf numFmtId="0" fontId="87" fillId="2" borderId="0" xfId="3" applyFont="1" applyFill="1" applyAlignment="1">
      <alignment horizontal="center" vertical="center"/>
    </xf>
    <xf numFmtId="0" fontId="87" fillId="2" borderId="18" xfId="3" applyFont="1" applyFill="1" applyBorder="1" applyAlignment="1">
      <alignment horizontal="center" vertical="center"/>
    </xf>
    <xf numFmtId="0" fontId="147" fillId="2" borderId="137" xfId="1" applyFont="1" applyFill="1" applyBorder="1" applyAlignment="1">
      <alignment horizontal="center" vertical="center" wrapText="1"/>
    </xf>
    <xf numFmtId="0" fontId="147" fillId="2" borderId="0" xfId="1" applyFont="1" applyFill="1" applyAlignment="1">
      <alignment horizontal="center" vertical="center" wrapText="1"/>
    </xf>
    <xf numFmtId="0" fontId="339" fillId="6" borderId="137" xfId="2" applyFont="1" applyFill="1" applyBorder="1" applyAlignment="1">
      <alignment horizontal="center" vertical="center"/>
    </xf>
    <xf numFmtId="0" fontId="339" fillId="6" borderId="0" xfId="2" applyFont="1" applyFill="1" applyAlignment="1">
      <alignment horizontal="center" vertical="center"/>
    </xf>
    <xf numFmtId="169" fontId="339" fillId="6" borderId="0" xfId="1" applyNumberFormat="1" applyFont="1" applyFill="1" applyAlignment="1">
      <alignment horizontal="center" vertical="center"/>
    </xf>
    <xf numFmtId="169" fontId="171" fillId="8" borderId="0" xfId="2" applyNumberFormat="1" applyFont="1" applyFill="1" applyAlignment="1">
      <alignment horizontal="center" vertical="center"/>
    </xf>
    <xf numFmtId="0" fontId="129" fillId="3" borderId="13" xfId="0" applyFont="1" applyFill="1" applyBorder="1" applyAlignment="1">
      <alignment horizontal="center"/>
    </xf>
    <xf numFmtId="164" fontId="114" fillId="3" borderId="0" xfId="2" applyNumberFormat="1" applyFont="1" applyFill="1" applyAlignment="1">
      <alignment horizontal="center" vertical="center"/>
    </xf>
    <xf numFmtId="164" fontId="114" fillId="3" borderId="4" xfId="2" applyNumberFormat="1" applyFont="1" applyFill="1" applyBorder="1" applyAlignment="1">
      <alignment horizontal="center" vertical="center"/>
    </xf>
    <xf numFmtId="164" fontId="117" fillId="3" borderId="0" xfId="2" applyNumberFormat="1" applyFont="1" applyFill="1" applyAlignment="1">
      <alignment horizontal="center" vertical="center"/>
    </xf>
    <xf numFmtId="164" fontId="117" fillId="3" borderId="4" xfId="2" applyNumberFormat="1" applyFont="1" applyFill="1" applyBorder="1" applyAlignment="1">
      <alignment horizontal="center" vertical="center"/>
    </xf>
    <xf numFmtId="0" fontId="119" fillId="3" borderId="4" xfId="3" applyFont="1" applyFill="1" applyBorder="1" applyAlignment="1">
      <alignment horizontal="center" vertical="center"/>
    </xf>
    <xf numFmtId="169" fontId="339" fillId="6" borderId="0" xfId="2" applyNumberFormat="1" applyFont="1" applyFill="1" applyAlignment="1">
      <alignment horizontal="center" vertical="center"/>
    </xf>
    <xf numFmtId="0" fontId="147" fillId="2" borderId="4" xfId="1" applyFont="1" applyFill="1" applyBorder="1" applyAlignment="1">
      <alignment horizontal="center" vertical="center" wrapText="1"/>
    </xf>
    <xf numFmtId="0" fontId="147" fillId="2" borderId="18" xfId="1" applyFont="1" applyFill="1" applyBorder="1" applyAlignment="1">
      <alignment horizontal="center" vertical="center" wrapText="1"/>
    </xf>
    <xf numFmtId="164" fontId="114" fillId="3" borderId="18" xfId="2" applyNumberFormat="1" applyFont="1" applyFill="1" applyBorder="1" applyAlignment="1">
      <alignment horizontal="center" vertical="center"/>
    </xf>
    <xf numFmtId="0" fontId="119" fillId="3" borderId="18" xfId="3" applyFont="1" applyFill="1" applyBorder="1" applyAlignment="1">
      <alignment horizontal="center" vertical="center"/>
    </xf>
    <xf numFmtId="172" fontId="117" fillId="3" borderId="18" xfId="2" applyNumberFormat="1" applyFont="1" applyFill="1" applyBorder="1" applyAlignment="1">
      <alignment horizontal="center" vertical="center"/>
    </xf>
    <xf numFmtId="170" fontId="339" fillId="6" borderId="0" xfId="2" applyNumberFormat="1" applyFont="1" applyFill="1" applyAlignment="1">
      <alignment horizontal="center" vertical="center"/>
    </xf>
    <xf numFmtId="2" fontId="147" fillId="7" borderId="0" xfId="3" applyNumberFormat="1" applyFont="1" applyFill="1" applyAlignment="1" applyProtection="1">
      <alignment horizontal="center" vertical="center" wrapText="1"/>
      <protection locked="0"/>
    </xf>
    <xf numFmtId="173" fontId="68" fillId="3" borderId="141" xfId="2" applyNumberFormat="1" applyFont="1" applyFill="1" applyBorder="1" applyAlignment="1">
      <alignment horizontal="center" vertical="center"/>
    </xf>
    <xf numFmtId="173" fontId="68" fillId="3" borderId="142" xfId="2" applyNumberFormat="1" applyFont="1" applyFill="1" applyBorder="1" applyAlignment="1">
      <alignment horizontal="center" vertical="center"/>
    </xf>
    <xf numFmtId="0" fontId="41" fillId="2" borderId="0" xfId="1" applyFont="1" applyFill="1" applyAlignment="1">
      <alignment horizontal="center" vertical="center" wrapText="1"/>
    </xf>
    <xf numFmtId="164" fontId="110" fillId="3" borderId="0" xfId="2" applyNumberFormat="1" applyFont="1" applyFill="1" applyAlignment="1">
      <alignment horizontal="center" vertical="center"/>
    </xf>
    <xf numFmtId="2" fontId="122" fillId="18" borderId="0" xfId="3" applyNumberFormat="1" applyFont="1" applyFill="1" applyAlignment="1" applyProtection="1">
      <alignment horizontal="center" vertical="center"/>
      <protection locked="0"/>
    </xf>
    <xf numFmtId="0" fontId="135" fillId="19" borderId="0" xfId="0" applyFont="1" applyFill="1" applyAlignment="1">
      <alignment horizontal="center" vertical="center"/>
    </xf>
    <xf numFmtId="0" fontId="166" fillId="2" borderId="0" xfId="0" applyFont="1" applyFill="1" applyAlignment="1">
      <alignment horizontal="center" vertical="center" wrapText="1"/>
    </xf>
    <xf numFmtId="0" fontId="421" fillId="48" borderId="0" xfId="2" applyFont="1" applyFill="1" applyAlignment="1">
      <alignment horizontal="center" vertical="center" wrapText="1"/>
    </xf>
    <xf numFmtId="0" fontId="6" fillId="4" borderId="2" xfId="3" applyFont="1" applyFill="1" applyBorder="1" applyAlignment="1">
      <alignment horizontal="center" vertical="center"/>
    </xf>
    <xf numFmtId="0" fontId="6" fillId="4" borderId="0" xfId="3" applyFont="1" applyFill="1" applyAlignment="1">
      <alignment horizontal="center" vertical="center"/>
    </xf>
    <xf numFmtId="2" fontId="128" fillId="7" borderId="0" xfId="3" applyNumberFormat="1" applyFont="1" applyFill="1" applyAlignment="1" applyProtection="1">
      <alignment horizontal="center" vertical="center" wrapText="1"/>
      <protection locked="0"/>
    </xf>
    <xf numFmtId="0" fontId="65" fillId="2" borderId="0" xfId="1" applyFont="1" applyFill="1" applyAlignment="1">
      <alignment horizontal="center" vertical="center" wrapText="1"/>
    </xf>
    <xf numFmtId="0" fontId="44" fillId="6" borderId="0" xfId="2" applyFont="1" applyFill="1" applyAlignment="1">
      <alignment horizontal="center" vertical="center"/>
    </xf>
    <xf numFmtId="170" fontId="39" fillId="6" borderId="0" xfId="2" applyNumberFormat="1" applyFont="1" applyFill="1" applyAlignment="1">
      <alignment horizontal="center" vertical="center"/>
    </xf>
    <xf numFmtId="0" fontId="136" fillId="2" borderId="0" xfId="1" applyFont="1" applyFill="1" applyAlignment="1">
      <alignment horizontal="center" vertical="center" wrapText="1"/>
    </xf>
    <xf numFmtId="0" fontId="46" fillId="2" borderId="0" xfId="1" applyFont="1" applyFill="1" applyAlignment="1">
      <alignment horizontal="center" vertical="center" wrapText="1"/>
    </xf>
    <xf numFmtId="2" fontId="65" fillId="7" borderId="0" xfId="3" applyNumberFormat="1" applyFont="1" applyFill="1" applyAlignment="1" applyProtection="1">
      <alignment horizontal="left" vertical="center" wrapText="1"/>
      <protection locked="0"/>
    </xf>
    <xf numFmtId="164" fontId="66" fillId="3" borderId="0" xfId="2" applyNumberFormat="1" applyFont="1" applyFill="1" applyAlignment="1">
      <alignment horizontal="center" vertical="center"/>
    </xf>
    <xf numFmtId="0" fontId="51" fillId="2" borderId="8" xfId="3" applyFont="1" applyFill="1" applyBorder="1" applyAlignment="1">
      <alignment horizontal="center" vertical="center"/>
    </xf>
    <xf numFmtId="0" fontId="156" fillId="2" borderId="0" xfId="2" applyFont="1" applyFill="1" applyAlignment="1">
      <alignment horizontal="right" vertical="center"/>
    </xf>
    <xf numFmtId="0" fontId="97" fillId="8" borderId="0" xfId="2" applyFont="1" applyFill="1" applyAlignment="1">
      <alignment horizontal="center" vertical="center"/>
    </xf>
    <xf numFmtId="169" fontId="97" fillId="8" borderId="0" xfId="1" applyNumberFormat="1" applyFont="1" applyFill="1" applyAlignment="1">
      <alignment horizontal="center" vertical="center"/>
    </xf>
    <xf numFmtId="169" fontId="97" fillId="8" borderId="0" xfId="2" applyNumberFormat="1" applyFont="1" applyFill="1" applyAlignment="1">
      <alignment horizontal="center" vertical="center"/>
    </xf>
    <xf numFmtId="170" fontId="97" fillId="8" borderId="0" xfId="2" applyNumberFormat="1" applyFont="1" applyFill="1" applyAlignment="1">
      <alignment horizontal="center" vertical="center"/>
    </xf>
    <xf numFmtId="164" fontId="29" fillId="6" borderId="0" xfId="2" applyNumberFormat="1" applyFont="1" applyFill="1" applyAlignment="1">
      <alignment horizontal="center" vertical="center"/>
    </xf>
    <xf numFmtId="164" fontId="39" fillId="6" borderId="0" xfId="2" applyNumberFormat="1" applyFont="1" applyFill="1" applyAlignment="1">
      <alignment horizontal="center" vertical="center"/>
    </xf>
    <xf numFmtId="0" fontId="49" fillId="3" borderId="0" xfId="2" applyFont="1" applyFill="1" applyAlignment="1">
      <alignment horizontal="center" vertical="center"/>
    </xf>
    <xf numFmtId="0" fontId="140" fillId="2" borderId="0" xfId="3" applyFont="1" applyFill="1" applyAlignment="1">
      <alignment horizontal="center" vertical="center" wrapText="1"/>
    </xf>
    <xf numFmtId="0" fontId="140" fillId="2" borderId="20" xfId="3" applyFont="1" applyFill="1" applyBorder="1" applyAlignment="1">
      <alignment horizontal="center" vertical="center" wrapText="1"/>
    </xf>
    <xf numFmtId="0" fontId="141" fillId="2" borderId="0" xfId="0" applyFont="1" applyFill="1" applyAlignment="1">
      <alignment horizontal="left" vertical="center" wrapText="1"/>
    </xf>
    <xf numFmtId="0" fontId="10" fillId="2" borderId="6" xfId="0" applyFont="1" applyFill="1" applyBorder="1" applyAlignment="1">
      <alignment horizontal="center" vertical="center" wrapText="1"/>
    </xf>
    <xf numFmtId="0" fontId="125" fillId="2" borderId="0" xfId="0" applyFont="1" applyFill="1" applyAlignment="1">
      <alignment horizontal="center" vertical="center" wrapText="1"/>
    </xf>
    <xf numFmtId="0" fontId="44" fillId="6" borderId="0" xfId="0" applyFont="1" applyFill="1" applyAlignment="1">
      <alignment horizontal="center" vertical="center" wrapText="1"/>
    </xf>
    <xf numFmtId="0" fontId="113" fillId="2" borderId="0" xfId="0" applyFont="1" applyFill="1" applyAlignment="1">
      <alignment horizontal="center" vertical="center" wrapText="1"/>
    </xf>
    <xf numFmtId="0" fontId="113" fillId="2" borderId="13" xfId="0" applyFont="1" applyFill="1" applyBorder="1" applyAlignment="1">
      <alignment horizontal="center" vertical="center" wrapText="1"/>
    </xf>
    <xf numFmtId="0" fontId="44" fillId="2" borderId="8" xfId="3" applyFont="1" applyFill="1" applyBorder="1" applyAlignment="1">
      <alignment horizontal="center" vertical="center"/>
    </xf>
    <xf numFmtId="0" fontId="125" fillId="2" borderId="2" xfId="0" applyFont="1" applyFill="1" applyBorder="1" applyAlignment="1">
      <alignment horizontal="center" vertical="center" wrapText="1"/>
    </xf>
    <xf numFmtId="0" fontId="42" fillId="2" borderId="0" xfId="2" applyFont="1" applyFill="1" applyAlignment="1">
      <alignment horizontal="right" vertical="center"/>
    </xf>
    <xf numFmtId="164" fontId="52" fillId="3" borderId="13" xfId="1" applyNumberFormat="1" applyFont="1" applyFill="1" applyBorder="1" applyAlignment="1">
      <alignment horizontal="center" vertical="center"/>
    </xf>
    <xf numFmtId="165" fontId="52" fillId="3" borderId="13" xfId="2" applyNumberFormat="1" applyFont="1" applyFill="1" applyBorder="1" applyAlignment="1">
      <alignment horizontal="center" vertical="center"/>
    </xf>
    <xf numFmtId="0" fontId="220" fillId="2" borderId="0" xfId="2" applyFont="1" applyFill="1" applyAlignment="1">
      <alignment horizontal="center" vertical="center" wrapText="1"/>
    </xf>
    <xf numFmtId="0" fontId="218" fillId="2" borderId="0" xfId="2" applyFont="1" applyFill="1" applyAlignment="1">
      <alignment horizontal="left" vertical="center" wrapText="1"/>
    </xf>
    <xf numFmtId="0" fontId="227" fillId="2" borderId="0" xfId="8" applyFont="1" applyFill="1" applyBorder="1" applyAlignment="1">
      <alignment horizontal="center" vertical="center" wrapText="1"/>
    </xf>
    <xf numFmtId="0" fontId="1" fillId="2" borderId="0" xfId="0" applyFont="1" applyFill="1" applyAlignment="1">
      <alignment horizontal="center" vertical="center"/>
    </xf>
    <xf numFmtId="0" fontId="13" fillId="3" borderId="0" xfId="3" applyFont="1" applyFill="1" applyAlignment="1">
      <alignment horizontal="center" vertical="center"/>
    </xf>
    <xf numFmtId="0" fontId="38" fillId="6" borderId="0" xfId="2" applyFont="1" applyFill="1" applyAlignment="1">
      <alignment horizontal="center" vertical="center"/>
    </xf>
    <xf numFmtId="169" fontId="38" fillId="6" borderId="0" xfId="1" applyNumberFormat="1" applyFont="1" applyFill="1" applyAlignment="1">
      <alignment horizontal="center" vertical="center"/>
    </xf>
    <xf numFmtId="0" fontId="3" fillId="3" borderId="0" xfId="2" applyFill="1" applyAlignment="1">
      <alignment horizontal="center"/>
    </xf>
    <xf numFmtId="164" fontId="51" fillId="6" borderId="0" xfId="2" applyNumberFormat="1" applyFont="1" applyFill="1" applyAlignment="1">
      <alignment horizontal="center" vertical="center"/>
    </xf>
    <xf numFmtId="165" fontId="65" fillId="3" borderId="0" xfId="1" applyNumberFormat="1" applyFont="1" applyFill="1" applyAlignment="1">
      <alignment horizontal="center" vertical="center"/>
    </xf>
    <xf numFmtId="1" fontId="222" fillId="6" borderId="0" xfId="2" applyNumberFormat="1" applyFont="1" applyFill="1" applyAlignment="1">
      <alignment horizontal="center" vertical="center"/>
    </xf>
    <xf numFmtId="164" fontId="52" fillId="3" borderId="0" xfId="2" applyNumberFormat="1" applyFont="1" applyFill="1" applyAlignment="1">
      <alignment horizontal="center" vertical="center"/>
    </xf>
    <xf numFmtId="2" fontId="30" fillId="7" borderId="0" xfId="3" applyNumberFormat="1" applyFont="1" applyFill="1" applyAlignment="1" applyProtection="1">
      <alignment horizontal="center" vertical="center" wrapText="1"/>
      <protection locked="0"/>
    </xf>
    <xf numFmtId="2" fontId="9" fillId="7" borderId="0" xfId="3" applyNumberFormat="1" applyFont="1" applyFill="1" applyAlignment="1" applyProtection="1">
      <alignment horizontal="center" vertical="center" wrapText="1"/>
      <protection locked="0"/>
    </xf>
    <xf numFmtId="164" fontId="27" fillId="2" borderId="0" xfId="1" applyNumberFormat="1" applyFont="1" applyFill="1" applyAlignment="1">
      <alignment horizontal="center" vertical="top"/>
    </xf>
    <xf numFmtId="165" fontId="27" fillId="2" borderId="0" xfId="2" applyNumberFormat="1" applyFont="1" applyFill="1" applyAlignment="1">
      <alignment horizontal="center" vertical="top"/>
    </xf>
    <xf numFmtId="167" fontId="201" fillId="2" borderId="0" xfId="2" applyNumberFormat="1" applyFont="1" applyFill="1" applyAlignment="1">
      <alignment horizontal="center" vertical="top"/>
    </xf>
    <xf numFmtId="173" fontId="66" fillId="2" borderId="0" xfId="2" applyNumberFormat="1" applyFont="1" applyFill="1" applyAlignment="1">
      <alignment horizontal="center" vertical="top"/>
    </xf>
    <xf numFmtId="167" fontId="198" fillId="2" borderId="0" xfId="2" applyNumberFormat="1" applyFont="1" applyFill="1" applyAlignment="1">
      <alignment horizontal="center" vertical="top"/>
    </xf>
    <xf numFmtId="0" fontId="3" fillId="5" borderId="4" xfId="2" applyFill="1" applyBorder="1" applyAlignment="1">
      <alignment horizontal="center" vertical="center" textRotation="90"/>
    </xf>
    <xf numFmtId="0" fontId="186" fillId="2" borderId="0" xfId="2" applyFont="1" applyFill="1" applyAlignment="1">
      <alignment horizontal="center" vertical="center"/>
    </xf>
    <xf numFmtId="0" fontId="54" fillId="2" borderId="0" xfId="2" applyFont="1" applyFill="1" applyAlignment="1">
      <alignment horizontal="center"/>
    </xf>
    <xf numFmtId="0" fontId="219" fillId="2" borderId="0" xfId="3" applyFont="1" applyFill="1" applyAlignment="1">
      <alignment horizontal="center" vertical="center"/>
    </xf>
    <xf numFmtId="0" fontId="169" fillId="2" borderId="0" xfId="1" applyFont="1" applyFill="1" applyAlignment="1">
      <alignment horizontal="center" vertical="center" wrapText="1"/>
    </xf>
    <xf numFmtId="0" fontId="93" fillId="2" borderId="0" xfId="1" applyFont="1" applyFill="1" applyAlignment="1">
      <alignment horizontal="center" vertical="center"/>
    </xf>
    <xf numFmtId="0" fontId="81" fillId="2" borderId="0" xfId="1" applyFont="1" applyFill="1" applyAlignment="1">
      <alignment horizontal="center" vertical="center"/>
    </xf>
    <xf numFmtId="0" fontId="32" fillId="2" borderId="0" xfId="1" applyFont="1" applyFill="1" applyAlignment="1">
      <alignment horizontal="center" vertical="center" wrapText="1"/>
    </xf>
    <xf numFmtId="2" fontId="149" fillId="7" borderId="0" xfId="3" applyNumberFormat="1" applyFont="1" applyFill="1" applyAlignment="1" applyProtection="1">
      <alignment horizontal="center" vertical="center" wrapText="1"/>
      <protection locked="0"/>
    </xf>
    <xf numFmtId="0" fontId="30" fillId="2" borderId="0" xfId="1" applyFont="1" applyFill="1" applyAlignment="1">
      <alignment horizontal="center" vertical="center" wrapText="1"/>
    </xf>
    <xf numFmtId="169" fontId="87" fillId="6" borderId="0" xfId="2" applyNumberFormat="1" applyFont="1" applyFill="1" applyAlignment="1">
      <alignment horizontal="center" vertical="center"/>
    </xf>
    <xf numFmtId="164" fontId="27" fillId="22" borderId="0" xfId="2" applyNumberFormat="1" applyFont="1" applyFill="1" applyAlignment="1">
      <alignment horizontal="center" vertical="center"/>
    </xf>
    <xf numFmtId="164" fontId="115" fillId="6" borderId="0" xfId="2" applyNumberFormat="1" applyFont="1" applyFill="1" applyAlignment="1">
      <alignment horizontal="center" vertical="center"/>
    </xf>
    <xf numFmtId="165" fontId="115" fillId="6" borderId="0" xfId="1" applyNumberFormat="1" applyFont="1" applyFill="1" applyAlignment="1" applyProtection="1">
      <alignment horizontal="center" vertical="center"/>
      <protection locked="0"/>
    </xf>
    <xf numFmtId="1" fontId="27" fillId="5" borderId="0" xfId="2" applyNumberFormat="1" applyFont="1" applyFill="1" applyAlignment="1">
      <alignment horizontal="center" vertical="center"/>
    </xf>
    <xf numFmtId="0" fontId="58" fillId="3" borderId="0" xfId="2" applyFont="1" applyFill="1" applyAlignment="1">
      <alignment horizontal="center"/>
    </xf>
    <xf numFmtId="164" fontId="144" fillId="12" borderId="0" xfId="2" applyNumberFormat="1" applyFont="1" applyFill="1" applyAlignment="1">
      <alignment horizontal="center" vertical="center"/>
    </xf>
    <xf numFmtId="164" fontId="58" fillId="3" borderId="0" xfId="2" applyNumberFormat="1" applyFont="1" applyFill="1" applyAlignment="1">
      <alignment horizontal="center" vertical="center"/>
    </xf>
    <xf numFmtId="167" fontId="58" fillId="3" borderId="0" xfId="2" applyNumberFormat="1" applyFont="1" applyFill="1" applyAlignment="1">
      <alignment horizontal="center" vertical="center"/>
    </xf>
    <xf numFmtId="0" fontId="102" fillId="2" borderId="0" xfId="0" applyFont="1" applyFill="1" applyAlignment="1">
      <alignment horizontal="left" vertical="center"/>
    </xf>
    <xf numFmtId="0" fontId="137" fillId="4" borderId="6" xfId="3" applyFont="1" applyFill="1" applyBorder="1" applyAlignment="1">
      <alignment horizontal="center" vertical="center"/>
    </xf>
    <xf numFmtId="0" fontId="137" fillId="4" borderId="0" xfId="3" applyFont="1" applyFill="1" applyAlignment="1">
      <alignment horizontal="center" vertical="center"/>
    </xf>
    <xf numFmtId="0" fontId="137" fillId="4" borderId="20" xfId="3" applyFont="1" applyFill="1" applyBorder="1" applyAlignment="1">
      <alignment horizontal="center" vertical="center"/>
    </xf>
    <xf numFmtId="0" fontId="53" fillId="2" borderId="0" xfId="0" applyFont="1" applyFill="1" applyAlignment="1">
      <alignment horizontal="center" vertical="center" wrapText="1"/>
    </xf>
    <xf numFmtId="0" fontId="53" fillId="2" borderId="4" xfId="0" applyFont="1" applyFill="1" applyBorder="1" applyAlignment="1">
      <alignment horizontal="center" vertical="center" wrapText="1"/>
    </xf>
    <xf numFmtId="0" fontId="102" fillId="2" borderId="4" xfId="0" applyFont="1" applyFill="1" applyBorder="1" applyAlignment="1">
      <alignment horizontal="left" vertical="center"/>
    </xf>
    <xf numFmtId="0" fontId="102" fillId="2" borderId="0" xfId="0" applyFont="1" applyFill="1" applyAlignment="1">
      <alignment horizontal="left" vertical="center" wrapText="1"/>
    </xf>
    <xf numFmtId="0" fontId="102" fillId="2" borderId="4" xfId="0" applyFont="1" applyFill="1" applyBorder="1" applyAlignment="1">
      <alignment horizontal="left" vertical="center" wrapText="1"/>
    </xf>
    <xf numFmtId="0" fontId="102" fillId="2" borderId="0" xfId="0" applyFont="1" applyFill="1" applyAlignment="1">
      <alignment horizontal="center" vertical="center" wrapText="1"/>
    </xf>
    <xf numFmtId="0" fontId="102" fillId="2" borderId="4" xfId="0" applyFont="1" applyFill="1" applyBorder="1" applyAlignment="1">
      <alignment horizontal="center" vertical="center" wrapText="1"/>
    </xf>
    <xf numFmtId="0" fontId="102" fillId="2" borderId="10" xfId="0" applyFont="1" applyFill="1" applyBorder="1" applyAlignment="1">
      <alignment horizontal="center" vertical="center" wrapText="1"/>
    </xf>
    <xf numFmtId="0" fontId="102" fillId="2" borderId="11" xfId="0" applyFont="1" applyFill="1" applyBorder="1" applyAlignment="1">
      <alignment horizontal="center" vertical="center" wrapText="1"/>
    </xf>
    <xf numFmtId="0" fontId="6" fillId="4" borderId="39" xfId="3" applyFont="1" applyFill="1" applyBorder="1" applyAlignment="1">
      <alignment horizontal="center" vertical="center"/>
    </xf>
    <xf numFmtId="0" fontId="6" fillId="4" borderId="4" xfId="3" applyFont="1" applyFill="1" applyBorder="1" applyAlignment="1">
      <alignment horizontal="center" vertical="center"/>
    </xf>
    <xf numFmtId="0" fontId="3" fillId="5" borderId="0" xfId="3" applyFill="1" applyAlignment="1">
      <alignment horizontal="center" vertical="center" textRotation="90"/>
    </xf>
    <xf numFmtId="0" fontId="322" fillId="2" borderId="0" xfId="3" applyFont="1" applyFill="1" applyAlignment="1">
      <alignment horizontal="center" vertical="center"/>
    </xf>
    <xf numFmtId="0" fontId="322" fillId="2" borderId="4" xfId="3" applyFont="1" applyFill="1" applyBorder="1" applyAlignment="1">
      <alignment horizontal="center" vertical="center"/>
    </xf>
    <xf numFmtId="0" fontId="323" fillId="2" borderId="0" xfId="3" applyFont="1" applyFill="1" applyAlignment="1">
      <alignment horizontal="center" vertical="center" wrapText="1"/>
    </xf>
    <xf numFmtId="0" fontId="323" fillId="2" borderId="4" xfId="3" applyFont="1" applyFill="1" applyBorder="1" applyAlignment="1">
      <alignment horizontal="center" vertical="center" wrapText="1"/>
    </xf>
    <xf numFmtId="0" fontId="143" fillId="2" borderId="0" xfId="1" applyFont="1" applyFill="1" applyAlignment="1">
      <alignment horizontal="center" vertical="center"/>
    </xf>
    <xf numFmtId="0" fontId="51" fillId="2" borderId="0" xfId="1" applyFont="1" applyFill="1" applyAlignment="1">
      <alignment horizontal="center" vertical="center" wrapText="1"/>
    </xf>
    <xf numFmtId="2" fontId="51" fillId="7" borderId="0" xfId="3" applyNumberFormat="1" applyFont="1" applyFill="1" applyAlignment="1" applyProtection="1">
      <alignment horizontal="center" vertical="center" wrapText="1"/>
      <protection locked="0"/>
    </xf>
    <xf numFmtId="0" fontId="139" fillId="14" borderId="0" xfId="1" applyFont="1" applyFill="1" applyAlignment="1">
      <alignment horizontal="center" vertical="center" wrapText="1"/>
    </xf>
    <xf numFmtId="0" fontId="139" fillId="14" borderId="4" xfId="1" applyFont="1" applyFill="1" applyBorder="1" applyAlignment="1">
      <alignment horizontal="center" vertical="center" wrapText="1"/>
    </xf>
    <xf numFmtId="0" fontId="50" fillId="2" borderId="0" xfId="3" applyFont="1" applyFill="1" applyAlignment="1" applyProtection="1">
      <alignment horizontal="center"/>
      <protection hidden="1"/>
    </xf>
    <xf numFmtId="0" fontId="155" fillId="2" borderId="0" xfId="3" applyFont="1" applyFill="1" applyAlignment="1" applyProtection="1">
      <alignment horizontal="center"/>
      <protection hidden="1"/>
    </xf>
    <xf numFmtId="0" fontId="51" fillId="3" borderId="0" xfId="2" applyFont="1" applyFill="1" applyAlignment="1">
      <alignment horizontal="center" vertical="center"/>
    </xf>
    <xf numFmtId="169" fontId="51" fillId="3" borderId="0" xfId="1" applyNumberFormat="1" applyFont="1" applyFill="1" applyAlignment="1">
      <alignment horizontal="center" vertical="center"/>
    </xf>
    <xf numFmtId="169" fontId="51" fillId="3" borderId="0" xfId="2" applyNumberFormat="1" applyFont="1" applyFill="1" applyAlignment="1">
      <alignment horizontal="center" vertical="center"/>
    </xf>
    <xf numFmtId="170" fontId="51" fillId="3" borderId="0" xfId="2" applyNumberFormat="1" applyFont="1" applyFill="1" applyAlignment="1">
      <alignment horizontal="center" vertical="center"/>
    </xf>
    <xf numFmtId="173" fontId="119" fillId="3" borderId="0" xfId="3" applyNumberFormat="1" applyFont="1" applyFill="1" applyAlignment="1">
      <alignment horizontal="center" vertical="center"/>
    </xf>
    <xf numFmtId="175" fontId="325" fillId="3" borderId="0" xfId="0" applyNumberFormat="1" applyFont="1" applyFill="1" applyAlignment="1">
      <alignment horizontal="center" vertical="center"/>
    </xf>
    <xf numFmtId="164" fontId="44" fillId="6" borderId="0" xfId="3" applyNumberFormat="1" applyFont="1" applyFill="1" applyAlignment="1">
      <alignment horizontal="center" vertical="center"/>
    </xf>
    <xf numFmtId="164" fontId="44" fillId="6" borderId="4" xfId="3" applyNumberFormat="1" applyFont="1" applyFill="1" applyBorder="1" applyAlignment="1">
      <alignment horizontal="center" vertical="center"/>
    </xf>
    <xf numFmtId="0" fontId="38" fillId="2" borderId="8" xfId="3" applyFont="1" applyFill="1" applyBorder="1" applyAlignment="1">
      <alignment horizontal="center" vertical="center"/>
    </xf>
    <xf numFmtId="0" fontId="38" fillId="2" borderId="15" xfId="3" applyFont="1" applyFill="1" applyBorder="1" applyAlignment="1">
      <alignment horizontal="center" vertical="center"/>
    </xf>
    <xf numFmtId="0" fontId="38" fillId="2" borderId="0" xfId="3" applyFont="1" applyFill="1" applyAlignment="1">
      <alignment horizontal="center" vertical="center"/>
    </xf>
    <xf numFmtId="0" fontId="38" fillId="2" borderId="4" xfId="3" applyFont="1" applyFill="1" applyBorder="1" applyAlignment="1">
      <alignment horizontal="center" vertical="center"/>
    </xf>
    <xf numFmtId="0" fontId="32" fillId="2" borderId="0" xfId="3" applyFont="1" applyFill="1" applyAlignment="1">
      <alignment horizontal="center" vertical="center" wrapText="1"/>
    </xf>
    <xf numFmtId="0" fontId="32" fillId="2" borderId="4" xfId="3" applyFont="1" applyFill="1" applyBorder="1" applyAlignment="1">
      <alignment horizontal="center" vertical="center" wrapText="1"/>
    </xf>
    <xf numFmtId="0" fontId="140" fillId="2" borderId="0" xfId="0" applyFont="1" applyFill="1" applyAlignment="1">
      <alignment horizontal="center" vertical="center" wrapText="1"/>
    </xf>
    <xf numFmtId="0" fontId="140" fillId="2" borderId="4" xfId="0" applyFont="1" applyFill="1" applyBorder="1" applyAlignment="1">
      <alignment horizontal="center" vertical="center" wrapText="1"/>
    </xf>
    <xf numFmtId="0" fontId="140" fillId="2" borderId="20" xfId="0" applyFont="1" applyFill="1" applyBorder="1" applyAlignment="1">
      <alignment horizontal="center" vertical="center" wrapText="1"/>
    </xf>
    <xf numFmtId="0" fontId="140" fillId="2" borderId="46" xfId="0" applyFont="1" applyFill="1" applyBorder="1" applyAlignment="1">
      <alignment horizontal="center" vertical="center" wrapText="1"/>
    </xf>
    <xf numFmtId="2" fontId="114" fillId="7" borderId="6" xfId="3" applyNumberFormat="1" applyFont="1" applyFill="1" applyBorder="1" applyAlignment="1" applyProtection="1">
      <alignment horizontal="center" vertical="center" wrapText="1"/>
      <protection locked="0"/>
    </xf>
    <xf numFmtId="0" fontId="44" fillId="6" borderId="6" xfId="1" applyFont="1" applyFill="1" applyBorder="1" applyAlignment="1">
      <alignment horizontal="center" vertical="center" wrapText="1"/>
    </xf>
    <xf numFmtId="0" fontId="44" fillId="6" borderId="52" xfId="1" applyFont="1" applyFill="1" applyBorder="1" applyAlignment="1">
      <alignment horizontal="center" vertical="center" wrapText="1"/>
    </xf>
    <xf numFmtId="0" fontId="44" fillId="6" borderId="0" xfId="1" applyFont="1" applyFill="1" applyAlignment="1">
      <alignment horizontal="center" vertical="center" wrapText="1"/>
    </xf>
    <xf numFmtId="0" fontId="44" fillId="6" borderId="4" xfId="1" applyFont="1" applyFill="1" applyBorder="1" applyAlignment="1">
      <alignment horizontal="center" vertical="center" wrapText="1"/>
    </xf>
    <xf numFmtId="0" fontId="103" fillId="4" borderId="0" xfId="3" applyFont="1" applyFill="1" applyAlignment="1">
      <alignment horizontal="center" vertical="center"/>
    </xf>
    <xf numFmtId="0" fontId="50" fillId="2" borderId="4" xfId="3" applyFont="1" applyFill="1" applyBorder="1" applyAlignment="1" applyProtection="1">
      <alignment horizontal="center"/>
      <protection hidden="1"/>
    </xf>
    <xf numFmtId="0" fontId="44" fillId="6" borderId="0" xfId="3" applyFont="1" applyFill="1" applyAlignment="1">
      <alignment horizontal="center" vertical="center"/>
    </xf>
    <xf numFmtId="169" fontId="54" fillId="6" borderId="0" xfId="1" applyNumberFormat="1" applyFont="1" applyFill="1" applyAlignment="1">
      <alignment horizontal="center" vertical="center"/>
    </xf>
    <xf numFmtId="169" fontId="37" fillId="3" borderId="0" xfId="3" applyNumberFormat="1" applyFont="1" applyFill="1" applyAlignment="1">
      <alignment horizontal="center" vertical="center"/>
    </xf>
    <xf numFmtId="170" fontId="54" fillId="6" borderId="0" xfId="3" applyNumberFormat="1" applyFont="1" applyFill="1" applyAlignment="1">
      <alignment horizontal="center" vertical="center"/>
    </xf>
    <xf numFmtId="170" fontId="37" fillId="3" borderId="0" xfId="3" applyNumberFormat="1" applyFont="1" applyFill="1" applyAlignment="1">
      <alignment horizontal="center" vertical="center"/>
    </xf>
    <xf numFmtId="173" fontId="65" fillId="17" borderId="0" xfId="3" applyNumberFormat="1" applyFont="1" applyFill="1" applyAlignment="1">
      <alignment horizontal="center" vertical="center"/>
    </xf>
    <xf numFmtId="175" fontId="324" fillId="3" borderId="0" xfId="0" applyNumberFormat="1" applyFont="1" applyFill="1" applyAlignment="1">
      <alignment horizontal="center" vertical="center"/>
    </xf>
    <xf numFmtId="164" fontId="30" fillId="14" borderId="0" xfId="3" applyNumberFormat="1" applyFont="1" applyFill="1" applyAlignment="1">
      <alignment horizontal="center" vertical="center"/>
    </xf>
    <xf numFmtId="164" fontId="30" fillId="14" borderId="4" xfId="3" applyNumberFormat="1" applyFont="1" applyFill="1" applyBorder="1" applyAlignment="1">
      <alignment horizontal="center" vertical="center"/>
    </xf>
    <xf numFmtId="0" fontId="0" fillId="0" borderId="0" xfId="0" applyAlignment="1">
      <alignment horizontal="center"/>
    </xf>
    <xf numFmtId="0" fontId="0" fillId="0" borderId="4" xfId="0" applyBorder="1" applyAlignment="1">
      <alignment horizontal="center"/>
    </xf>
    <xf numFmtId="0" fontId="111" fillId="2" borderId="6" xfId="3" applyFont="1" applyFill="1" applyBorder="1" applyAlignment="1">
      <alignment horizontal="center" vertical="center"/>
    </xf>
    <xf numFmtId="0" fontId="111" fillId="2" borderId="0" xfId="3" applyFont="1" applyFill="1" applyAlignment="1">
      <alignment horizontal="center" vertical="center"/>
    </xf>
    <xf numFmtId="0" fontId="102" fillId="2" borderId="6" xfId="0" applyFont="1" applyFill="1" applyBorder="1" applyAlignment="1">
      <alignment horizontal="left" vertical="center" wrapText="1"/>
    </xf>
    <xf numFmtId="0" fontId="102" fillId="2" borderId="52" xfId="0" applyFont="1" applyFill="1" applyBorder="1" applyAlignment="1">
      <alignment horizontal="left" vertical="center" wrapText="1"/>
    </xf>
    <xf numFmtId="0" fontId="53" fillId="2" borderId="0" xfId="0" applyFont="1" applyFill="1" applyAlignment="1">
      <alignment horizontal="left" vertical="center" wrapText="1"/>
    </xf>
    <xf numFmtId="0" fontId="53" fillId="2" borderId="4" xfId="0" applyFont="1" applyFill="1" applyBorder="1" applyAlignment="1">
      <alignment horizontal="left" vertical="center" wrapText="1"/>
    </xf>
    <xf numFmtId="0" fontId="111" fillId="2" borderId="0" xfId="3" applyFont="1" applyFill="1" applyAlignment="1">
      <alignment horizontal="left" vertical="center" wrapText="1"/>
    </xf>
    <xf numFmtId="0" fontId="111" fillId="2" borderId="4" xfId="3" applyFont="1" applyFill="1" applyBorder="1" applyAlignment="1">
      <alignment horizontal="left" vertical="center" wrapText="1"/>
    </xf>
    <xf numFmtId="0" fontId="102" fillId="2" borderId="38" xfId="0" applyFont="1" applyFill="1" applyBorder="1" applyAlignment="1">
      <alignment horizontal="center" vertical="center" wrapText="1"/>
    </xf>
    <xf numFmtId="0" fontId="102" fillId="2" borderId="39" xfId="0" applyFont="1" applyFill="1" applyBorder="1" applyAlignment="1">
      <alignment horizontal="center" vertical="center" wrapText="1"/>
    </xf>
    <xf numFmtId="0" fontId="137" fillId="4" borderId="6" xfId="3" applyFont="1" applyFill="1" applyBorder="1" applyAlignment="1">
      <alignment horizontal="center"/>
    </xf>
    <xf numFmtId="167" fontId="201" fillId="17" borderId="6" xfId="2" applyNumberFormat="1" applyFont="1" applyFill="1" applyBorder="1" applyAlignment="1">
      <alignment horizontal="center" vertical="center"/>
    </xf>
    <xf numFmtId="173" fontId="66" fillId="17" borderId="6" xfId="2" applyNumberFormat="1" applyFont="1" applyFill="1" applyBorder="1" applyAlignment="1">
      <alignment horizontal="center" vertical="center"/>
    </xf>
    <xf numFmtId="173" fontId="66" fillId="17" borderId="52" xfId="2" applyNumberFormat="1" applyFont="1" applyFill="1" applyBorder="1" applyAlignment="1">
      <alignment horizontal="center" vertical="center"/>
    </xf>
    <xf numFmtId="0" fontId="17" fillId="0" borderId="0" xfId="0" applyFont="1" applyAlignment="1">
      <alignment horizontal="center" vertical="center" wrapText="1"/>
    </xf>
    <xf numFmtId="0" fontId="17" fillId="0" borderId="4" xfId="0" applyFont="1" applyBorder="1" applyAlignment="1">
      <alignment horizontal="center" vertical="center" wrapText="1"/>
    </xf>
    <xf numFmtId="0" fontId="17" fillId="0" borderId="116" xfId="0" applyFont="1" applyBorder="1" applyAlignment="1">
      <alignment horizontal="center" vertical="center" wrapText="1"/>
    </xf>
    <xf numFmtId="0" fontId="17" fillId="0" borderId="32" xfId="0" applyFont="1" applyBorder="1" applyAlignment="1">
      <alignment horizontal="center" vertical="center" wrapText="1"/>
    </xf>
    <xf numFmtId="0" fontId="17" fillId="2" borderId="38" xfId="0" applyFont="1" applyFill="1" applyBorder="1" applyAlignment="1">
      <alignment horizontal="center"/>
    </xf>
    <xf numFmtId="0" fontId="26" fillId="2" borderId="0" xfId="3" applyFont="1" applyFill="1" applyAlignment="1">
      <alignment horizontal="center" vertical="center"/>
    </xf>
    <xf numFmtId="0" fontId="26" fillId="2" borderId="4" xfId="3" applyFont="1" applyFill="1" applyBorder="1" applyAlignment="1">
      <alignment horizontal="center" vertical="center"/>
    </xf>
    <xf numFmtId="0" fontId="232" fillId="6" borderId="0" xfId="2" applyFont="1" applyFill="1" applyAlignment="1">
      <alignment horizontal="center" vertical="center"/>
    </xf>
    <xf numFmtId="0" fontId="232" fillId="6" borderId="4" xfId="2" applyFont="1" applyFill="1" applyBorder="1" applyAlignment="1">
      <alignment horizontal="center" vertical="center"/>
    </xf>
    <xf numFmtId="167" fontId="70" fillId="17" borderId="0" xfId="2" applyNumberFormat="1" applyFont="1" applyFill="1" applyAlignment="1">
      <alignment horizontal="center" vertical="center"/>
    </xf>
    <xf numFmtId="171" fontId="70" fillId="17" borderId="0" xfId="2" applyNumberFormat="1" applyFont="1" applyFill="1" applyAlignment="1">
      <alignment horizontal="center" vertical="center"/>
    </xf>
    <xf numFmtId="167" fontId="70" fillId="17" borderId="4" xfId="2" applyNumberFormat="1" applyFont="1" applyFill="1" applyBorder="1" applyAlignment="1">
      <alignment horizontal="center" vertical="center"/>
    </xf>
    <xf numFmtId="167" fontId="70" fillId="17" borderId="20" xfId="2" applyNumberFormat="1" applyFont="1" applyFill="1" applyBorder="1" applyAlignment="1">
      <alignment horizontal="center" vertical="center"/>
    </xf>
    <xf numFmtId="171" fontId="70" fillId="17" borderId="20" xfId="2" applyNumberFormat="1" applyFont="1" applyFill="1" applyBorder="1" applyAlignment="1">
      <alignment horizontal="center" vertical="center"/>
    </xf>
    <xf numFmtId="167" fontId="70" fillId="17" borderId="46" xfId="2" applyNumberFormat="1" applyFont="1" applyFill="1" applyBorder="1" applyAlignment="1">
      <alignment horizontal="center" vertical="center"/>
    </xf>
    <xf numFmtId="0" fontId="150" fillId="2" borderId="38" xfId="3" applyFont="1" applyFill="1" applyBorder="1" applyAlignment="1">
      <alignment horizontal="center" vertical="center"/>
    </xf>
    <xf numFmtId="0" fontId="150" fillId="2" borderId="0" xfId="3" applyFont="1" applyFill="1" applyAlignment="1">
      <alignment horizontal="center" vertical="center"/>
    </xf>
    <xf numFmtId="0" fontId="38" fillId="2" borderId="38" xfId="2" applyFont="1" applyFill="1" applyBorder="1" applyAlignment="1">
      <alignment horizontal="center" vertical="center" wrapText="1"/>
    </xf>
    <xf numFmtId="0" fontId="38" fillId="2" borderId="39"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4" xfId="2" applyFont="1" applyFill="1" applyBorder="1" applyAlignment="1">
      <alignment horizontal="center" vertical="center" wrapText="1"/>
    </xf>
    <xf numFmtId="0" fontId="9" fillId="2" borderId="0" xfId="1" applyFont="1" applyFill="1" applyAlignment="1">
      <alignment horizontal="center" vertical="center" wrapText="1"/>
    </xf>
    <xf numFmtId="2" fontId="9" fillId="7" borderId="4" xfId="3" applyNumberFormat="1" applyFont="1" applyFill="1" applyBorder="1" applyAlignment="1" applyProtection="1">
      <alignment horizontal="center" vertical="center" wrapText="1"/>
      <protection locked="0"/>
    </xf>
    <xf numFmtId="0" fontId="171" fillId="3" borderId="0" xfId="2" applyFont="1" applyFill="1" applyAlignment="1">
      <alignment horizontal="center" vertical="center"/>
    </xf>
    <xf numFmtId="169" fontId="171" fillId="3" borderId="0" xfId="1" applyNumberFormat="1" applyFont="1" applyFill="1" applyAlignment="1">
      <alignment horizontal="center" vertical="center"/>
    </xf>
    <xf numFmtId="169" fontId="171" fillId="3" borderId="0" xfId="2" applyNumberFormat="1" applyFont="1" applyFill="1" applyAlignment="1">
      <alignment horizontal="center" vertical="center"/>
    </xf>
    <xf numFmtId="170" fontId="171" fillId="3" borderId="0" xfId="2" applyNumberFormat="1" applyFont="1" applyFill="1" applyAlignment="1">
      <alignment horizontal="center" vertical="center"/>
    </xf>
    <xf numFmtId="164" fontId="115" fillId="8" borderId="0" xfId="2" applyNumberFormat="1" applyFont="1" applyFill="1" applyAlignment="1">
      <alignment horizontal="center" vertical="center"/>
    </xf>
    <xf numFmtId="164" fontId="115" fillId="6" borderId="4" xfId="2" applyNumberFormat="1" applyFont="1" applyFill="1" applyBorder="1" applyAlignment="1">
      <alignment horizontal="center" vertical="center"/>
    </xf>
    <xf numFmtId="0" fontId="137" fillId="4" borderId="0" xfId="3" applyFont="1" applyFill="1" applyAlignment="1">
      <alignment horizontal="center"/>
    </xf>
    <xf numFmtId="0" fontId="138" fillId="17" borderId="0" xfId="1" applyFont="1" applyFill="1" applyAlignment="1" applyProtection="1">
      <alignment horizontal="center" vertical="center"/>
      <protection locked="0"/>
    </xf>
    <xf numFmtId="0" fontId="347" fillId="2" borderId="0" xfId="3" applyFont="1" applyFill="1" applyAlignment="1">
      <alignment horizontal="center"/>
    </xf>
    <xf numFmtId="164" fontId="117" fillId="17" borderId="0" xfId="2" applyNumberFormat="1" applyFont="1" applyFill="1" applyAlignment="1">
      <alignment horizontal="center" vertical="center"/>
    </xf>
    <xf numFmtId="164" fontId="117" fillId="17" borderId="4" xfId="2" applyNumberFormat="1" applyFont="1" applyFill="1" applyBorder="1" applyAlignment="1">
      <alignment horizontal="center" vertical="center"/>
    </xf>
    <xf numFmtId="0" fontId="163" fillId="2" borderId="0" xfId="1" applyFont="1" applyFill="1" applyAlignment="1">
      <alignment horizontal="center" vertical="center" wrapText="1"/>
    </xf>
    <xf numFmtId="0" fontId="164" fillId="2" borderId="0" xfId="1" applyFont="1" applyFill="1" applyAlignment="1">
      <alignment horizontal="center" vertical="center"/>
    </xf>
    <xf numFmtId="0" fontId="338" fillId="2" borderId="0" xfId="1" applyFont="1" applyFill="1" applyAlignment="1">
      <alignment horizontal="center" vertical="center"/>
    </xf>
    <xf numFmtId="2" fontId="147" fillId="21" borderId="0" xfId="3" applyNumberFormat="1" applyFont="1" applyFill="1" applyAlignment="1" applyProtection="1">
      <alignment horizontal="center" vertical="center" wrapText="1"/>
      <protection locked="0"/>
    </xf>
    <xf numFmtId="0" fontId="9" fillId="8" borderId="0" xfId="1" applyFont="1" applyFill="1" applyAlignment="1">
      <alignment horizontal="center" vertical="center" wrapText="1"/>
    </xf>
    <xf numFmtId="0" fontId="81" fillId="14" borderId="0" xfId="1" applyFont="1" applyFill="1" applyAlignment="1">
      <alignment horizontal="center" vertical="center" wrapText="1"/>
    </xf>
    <xf numFmtId="0" fontId="81" fillId="14" borderId="4" xfId="1" applyFont="1" applyFill="1" applyBorder="1" applyAlignment="1">
      <alignment horizontal="center" vertical="center" wrapText="1"/>
    </xf>
    <xf numFmtId="0" fontId="151" fillId="2" borderId="0" xfId="3" applyFont="1" applyFill="1" applyAlignment="1" applyProtection="1">
      <alignment horizontal="center"/>
      <protection hidden="1"/>
    </xf>
    <xf numFmtId="0" fontId="120" fillId="2" borderId="0" xfId="3" applyFont="1" applyFill="1" applyAlignment="1">
      <alignment horizontal="center" vertical="center"/>
    </xf>
    <xf numFmtId="0" fontId="120" fillId="2" borderId="4" xfId="3" applyFont="1" applyFill="1" applyBorder="1" applyAlignment="1">
      <alignment horizontal="center" vertical="center"/>
    </xf>
    <xf numFmtId="164" fontId="26" fillId="3" borderId="4" xfId="2" applyNumberFormat="1" applyFont="1" applyFill="1" applyBorder="1" applyAlignment="1">
      <alignment horizontal="center" vertical="center"/>
    </xf>
    <xf numFmtId="0" fontId="12" fillId="2" borderId="0" xfId="3" applyFont="1" applyFill="1" applyAlignment="1">
      <alignment horizontal="center" vertical="center"/>
    </xf>
    <xf numFmtId="0" fontId="66" fillId="2" borderId="0" xfId="2" applyFont="1" applyFill="1" applyAlignment="1">
      <alignment horizontal="center" vertical="center" wrapText="1"/>
    </xf>
    <xf numFmtId="0" fontId="66" fillId="2" borderId="4" xfId="2" applyFont="1" applyFill="1" applyBorder="1" applyAlignment="1">
      <alignment horizontal="center" vertical="center" wrapText="1"/>
    </xf>
    <xf numFmtId="0" fontId="150" fillId="2" borderId="8" xfId="3" applyFont="1" applyFill="1" applyBorder="1" applyAlignment="1">
      <alignment horizontal="center" vertical="center"/>
    </xf>
    <xf numFmtId="0" fontId="150" fillId="2" borderId="15" xfId="3" applyFont="1" applyFill="1" applyBorder="1" applyAlignment="1">
      <alignment horizontal="center" vertical="center"/>
    </xf>
    <xf numFmtId="0" fontId="222" fillId="2" borderId="0" xfId="3" applyFont="1" applyFill="1" applyAlignment="1">
      <alignment horizontal="center" vertical="center"/>
    </xf>
    <xf numFmtId="0" fontId="222" fillId="2" borderId="4" xfId="3" applyFont="1" applyFill="1" applyBorder="1" applyAlignment="1">
      <alignment horizontal="center" vertical="center"/>
    </xf>
    <xf numFmtId="0" fontId="26" fillId="2" borderId="0" xfId="2" applyFont="1" applyFill="1" applyAlignment="1">
      <alignment horizontal="center" vertical="center" wrapText="1"/>
    </xf>
    <xf numFmtId="0" fontId="26" fillId="2" borderId="4" xfId="2" applyFont="1" applyFill="1" applyBorder="1" applyAlignment="1">
      <alignment horizontal="center" vertical="center" wrapText="1"/>
    </xf>
    <xf numFmtId="2" fontId="420" fillId="48" borderId="0" xfId="1" applyNumberFormat="1" applyFont="1" applyFill="1" applyAlignment="1" applyProtection="1">
      <alignment horizontal="center" vertical="center"/>
      <protection locked="0"/>
    </xf>
    <xf numFmtId="0" fontId="134" fillId="48" borderId="0" xfId="0" applyFont="1" applyFill="1" applyAlignment="1">
      <alignment horizontal="center" vertical="center" wrapText="1"/>
    </xf>
    <xf numFmtId="0" fontId="122" fillId="4" borderId="4" xfId="0" applyFont="1" applyFill="1" applyBorder="1" applyAlignment="1">
      <alignment horizontal="center" vertical="center" wrapText="1"/>
    </xf>
    <xf numFmtId="0" fontId="0" fillId="5" borderId="0" xfId="0" applyFill="1" applyAlignment="1">
      <alignment horizontal="center" vertical="center" textRotation="90"/>
    </xf>
    <xf numFmtId="0" fontId="125" fillId="2" borderId="4" xfId="0" applyFont="1" applyFill="1" applyBorder="1" applyAlignment="1">
      <alignment horizontal="center" vertical="center" wrapText="1"/>
    </xf>
    <xf numFmtId="0" fontId="87" fillId="6" borderId="0" xfId="0" applyFont="1" applyFill="1" applyAlignment="1">
      <alignment horizontal="center" vertical="center" wrapText="1"/>
    </xf>
    <xf numFmtId="0" fontId="87" fillId="6" borderId="4" xfId="0" applyFont="1" applyFill="1" applyBorder="1" applyAlignment="1">
      <alignment horizontal="center" vertical="center" wrapText="1"/>
    </xf>
    <xf numFmtId="0" fontId="346" fillId="2" borderId="0" xfId="0" applyFont="1" applyFill="1" applyAlignment="1">
      <alignment horizontal="center" vertical="center" wrapText="1"/>
    </xf>
    <xf numFmtId="0" fontId="346" fillId="2" borderId="4" xfId="0" applyFont="1" applyFill="1" applyBorder="1" applyAlignment="1">
      <alignment horizontal="center" vertical="center" wrapText="1"/>
    </xf>
    <xf numFmtId="0" fontId="12" fillId="2" borderId="4" xfId="3" applyFont="1" applyFill="1" applyBorder="1" applyAlignment="1">
      <alignment horizontal="center" vertical="center"/>
    </xf>
    <xf numFmtId="0" fontId="345" fillId="2" borderId="0" xfId="3" applyFont="1" applyFill="1" applyAlignment="1">
      <alignment horizontal="center" vertical="center"/>
    </xf>
    <xf numFmtId="0" fontId="345" fillId="2" borderId="4" xfId="3" applyFont="1" applyFill="1" applyBorder="1" applyAlignment="1">
      <alignment horizontal="center" vertical="center"/>
    </xf>
    <xf numFmtId="0" fontId="9" fillId="3" borderId="0" xfId="1" applyFont="1" applyFill="1" applyAlignment="1">
      <alignment horizontal="center" vertical="center" wrapText="1"/>
    </xf>
    <xf numFmtId="0" fontId="81" fillId="3" borderId="0" xfId="1" applyFont="1" applyFill="1" applyAlignment="1">
      <alignment horizontal="center" vertical="center" wrapText="1"/>
    </xf>
    <xf numFmtId="0" fontId="81" fillId="3" borderId="4" xfId="1" applyFont="1" applyFill="1" applyBorder="1" applyAlignment="1">
      <alignment horizontal="center" vertical="center" wrapText="1"/>
    </xf>
    <xf numFmtId="0" fontId="51" fillId="2" borderId="0" xfId="2" applyFont="1" applyFill="1" applyAlignment="1">
      <alignment horizontal="center" vertical="center" wrapText="1"/>
    </xf>
    <xf numFmtId="0" fontId="51" fillId="2" borderId="4" xfId="2" applyFont="1" applyFill="1" applyBorder="1" applyAlignment="1">
      <alignment horizontal="center" vertical="center" wrapText="1"/>
    </xf>
    <xf numFmtId="169" fontId="115" fillId="6" borderId="0" xfId="1" applyNumberFormat="1" applyFont="1" applyFill="1" applyAlignment="1">
      <alignment horizontal="center" vertical="center"/>
    </xf>
    <xf numFmtId="169" fontId="115" fillId="6" borderId="0" xfId="2" applyNumberFormat="1" applyFont="1" applyFill="1" applyAlignment="1">
      <alignment horizontal="center" vertical="center"/>
    </xf>
    <xf numFmtId="0" fontId="0" fillId="30" borderId="0" xfId="0" applyFill="1" applyAlignment="1">
      <alignment horizontal="center" vertical="center" textRotation="90"/>
    </xf>
    <xf numFmtId="0" fontId="260" fillId="23" borderId="0" xfId="3" applyFont="1" applyFill="1" applyAlignment="1">
      <alignment horizontal="center" vertical="center" wrapText="1"/>
    </xf>
    <xf numFmtId="0" fontId="260" fillId="23" borderId="10" xfId="3" applyFont="1" applyFill="1" applyBorder="1" applyAlignment="1">
      <alignment horizontal="center" vertical="center"/>
    </xf>
    <xf numFmtId="0" fontId="260" fillId="23" borderId="0" xfId="3" applyFont="1" applyFill="1" applyAlignment="1">
      <alignment horizontal="center" vertical="center"/>
    </xf>
    <xf numFmtId="0" fontId="9" fillId="23" borderId="0" xfId="3" applyFont="1" applyFill="1" applyAlignment="1">
      <alignment horizontal="center" vertical="center"/>
    </xf>
    <xf numFmtId="0" fontId="66" fillId="23" borderId="2" xfId="3" applyFont="1" applyFill="1" applyBorder="1" applyAlignment="1">
      <alignment horizontal="center" vertical="center"/>
    </xf>
    <xf numFmtId="0" fontId="112" fillId="2" borderId="22" xfId="1" applyFont="1" applyFill="1" applyBorder="1" applyAlignment="1">
      <alignment horizontal="center" vertical="center" wrapText="1"/>
    </xf>
    <xf numFmtId="0" fontId="111" fillId="5" borderId="0" xfId="3" applyFont="1" applyFill="1" applyAlignment="1">
      <alignment horizontal="center" vertical="center"/>
    </xf>
    <xf numFmtId="0" fontId="44" fillId="5" borderId="0" xfId="3" applyFont="1" applyFill="1" applyAlignment="1">
      <alignment horizontal="left" vertical="center"/>
    </xf>
    <xf numFmtId="0" fontId="42" fillId="6" borderId="0" xfId="1" applyFont="1" applyFill="1" applyAlignment="1">
      <alignment horizontal="center" vertical="center" wrapText="1"/>
    </xf>
    <xf numFmtId="2" fontId="8" fillId="7" borderId="0" xfId="3" applyNumberFormat="1" applyFont="1" applyFill="1" applyAlignment="1" applyProtection="1">
      <alignment horizontal="center" vertical="center" wrapText="1"/>
      <protection locked="0"/>
    </xf>
    <xf numFmtId="175" fontId="325" fillId="3" borderId="4" xfId="0" applyNumberFormat="1" applyFont="1" applyFill="1" applyBorder="1" applyAlignment="1">
      <alignment horizontal="center" vertical="center"/>
    </xf>
    <xf numFmtId="0" fontId="77" fillId="5" borderId="0" xfId="2" applyFont="1" applyFill="1" applyAlignment="1">
      <alignment horizontal="center" vertical="center"/>
    </xf>
    <xf numFmtId="0" fontId="189" fillId="5" borderId="0" xfId="3" applyFont="1" applyFill="1" applyAlignment="1">
      <alignment horizontal="center" vertical="center"/>
    </xf>
    <xf numFmtId="2" fontId="117" fillId="7" borderId="0" xfId="3" applyNumberFormat="1" applyFont="1" applyFill="1" applyAlignment="1" applyProtection="1">
      <alignment horizontal="center" vertical="center" wrapText="1"/>
      <protection locked="0"/>
    </xf>
    <xf numFmtId="0" fontId="0" fillId="30" borderId="0" xfId="0" applyFill="1" applyAlignment="1">
      <alignment horizontal="center"/>
    </xf>
    <xf numFmtId="0" fontId="48" fillId="5" borderId="33" xfId="0" applyFont="1" applyFill="1" applyBorder="1" applyAlignment="1">
      <alignment horizontal="center" vertical="center" wrapText="1"/>
    </xf>
    <xf numFmtId="0" fontId="48" fillId="5" borderId="38" xfId="0" applyFont="1" applyFill="1" applyBorder="1" applyAlignment="1">
      <alignment horizontal="center" vertical="center" wrapText="1"/>
    </xf>
    <xf numFmtId="0" fontId="48" fillId="5" borderId="39" xfId="0" applyFont="1" applyFill="1" applyBorder="1" applyAlignment="1">
      <alignment horizontal="center" vertical="center" wrapText="1"/>
    </xf>
    <xf numFmtId="0" fontId="48" fillId="5" borderId="9" xfId="0" applyFont="1" applyFill="1" applyBorder="1" applyAlignment="1">
      <alignment horizontal="center" vertical="center" wrapText="1"/>
    </xf>
    <xf numFmtId="0" fontId="48" fillId="5" borderId="10" xfId="0" applyFont="1" applyFill="1" applyBorder="1" applyAlignment="1">
      <alignment horizontal="center" vertical="center" wrapText="1"/>
    </xf>
    <xf numFmtId="0" fontId="48" fillId="5" borderId="11" xfId="0" applyFont="1" applyFill="1" applyBorder="1" applyAlignment="1">
      <alignment horizontal="center" vertical="center" wrapText="1"/>
    </xf>
    <xf numFmtId="0" fontId="17" fillId="2" borderId="33" xfId="0" applyFont="1" applyFill="1" applyBorder="1" applyAlignment="1">
      <alignment horizontal="center"/>
    </xf>
    <xf numFmtId="0" fontId="17" fillId="2" borderId="27" xfId="0" applyFont="1" applyFill="1" applyBorder="1" applyAlignment="1">
      <alignment horizontal="center"/>
    </xf>
    <xf numFmtId="0" fontId="25" fillId="2" borderId="119" xfId="0" applyFont="1" applyFill="1" applyBorder="1" applyAlignment="1">
      <alignment horizontal="center"/>
    </xf>
    <xf numFmtId="0" fontId="25" fillId="2" borderId="38" xfId="0" applyFont="1" applyFill="1" applyBorder="1" applyAlignment="1">
      <alignment horizontal="center"/>
    </xf>
    <xf numFmtId="0" fontId="48" fillId="2" borderId="53" xfId="0" applyFont="1" applyFill="1" applyBorder="1" applyAlignment="1">
      <alignment horizontal="center"/>
    </xf>
    <xf numFmtId="0" fontId="48" fillId="2" borderId="10" xfId="0" applyFont="1" applyFill="1" applyBorder="1" applyAlignment="1">
      <alignment horizontal="center"/>
    </xf>
    <xf numFmtId="0" fontId="6" fillId="20" borderId="119" xfId="2" applyFont="1" applyFill="1" applyBorder="1" applyAlignment="1">
      <alignment horizontal="center"/>
    </xf>
    <xf numFmtId="0" fontId="6" fillId="20" borderId="38" xfId="2" applyFont="1" applyFill="1" applyBorder="1" applyAlignment="1">
      <alignment horizontal="center"/>
    </xf>
    <xf numFmtId="0" fontId="6" fillId="20" borderId="27" xfId="2" applyFont="1" applyFill="1" applyBorder="1" applyAlignment="1">
      <alignment horizontal="center"/>
    </xf>
    <xf numFmtId="0" fontId="329" fillId="16" borderId="17" xfId="2" applyFont="1" applyFill="1" applyBorder="1" applyAlignment="1">
      <alignment horizontal="center" vertical="center" wrapText="1"/>
    </xf>
    <xf numFmtId="0" fontId="329" fillId="16" borderId="0" xfId="2" applyFont="1" applyFill="1" applyAlignment="1">
      <alignment horizontal="center" vertical="center" wrapText="1"/>
    </xf>
    <xf numFmtId="0" fontId="329" fillId="16" borderId="28" xfId="2" applyFont="1" applyFill="1" applyBorder="1" applyAlignment="1">
      <alignment horizontal="center" vertical="center" wrapText="1"/>
    </xf>
    <xf numFmtId="0" fontId="329" fillId="16" borderId="118" xfId="2" applyFont="1" applyFill="1" applyBorder="1" applyAlignment="1">
      <alignment horizontal="center" vertical="center" wrapText="1"/>
    </xf>
    <xf numFmtId="0" fontId="329" fillId="16" borderId="116" xfId="2" applyFont="1" applyFill="1" applyBorder="1" applyAlignment="1">
      <alignment horizontal="center" vertical="center" wrapText="1"/>
    </xf>
    <xf numFmtId="0" fontId="329" fillId="16" borderId="117" xfId="2" applyFont="1" applyFill="1" applyBorder="1" applyAlignment="1">
      <alignment horizontal="center" vertical="center" wrapText="1"/>
    </xf>
    <xf numFmtId="0" fontId="330" fillId="2" borderId="1" xfId="3" applyFont="1" applyFill="1" applyBorder="1" applyAlignment="1">
      <alignment horizontal="center" vertical="center"/>
    </xf>
    <xf numFmtId="0" fontId="330" fillId="2" borderId="2" xfId="3" applyFont="1" applyFill="1" applyBorder="1" applyAlignment="1">
      <alignment horizontal="center" vertical="center"/>
    </xf>
    <xf numFmtId="0" fontId="330" fillId="2" borderId="3" xfId="3" applyFont="1" applyFill="1" applyBorder="1" applyAlignment="1">
      <alignment horizontal="center" vertical="center"/>
    </xf>
    <xf numFmtId="0" fontId="330" fillId="2" borderId="22" xfId="3" applyFont="1" applyFill="1" applyBorder="1" applyAlignment="1">
      <alignment horizontal="center" vertical="center"/>
    </xf>
    <xf numFmtId="0" fontId="330" fillId="2" borderId="0" xfId="3" applyFont="1" applyFill="1" applyAlignment="1">
      <alignment horizontal="center" vertical="center"/>
    </xf>
    <xf numFmtId="0" fontId="330" fillId="2" borderId="4" xfId="3" applyFont="1" applyFill="1" applyBorder="1" applyAlignment="1">
      <alignment horizontal="center" vertical="center"/>
    </xf>
    <xf numFmtId="0" fontId="137" fillId="32" borderId="22" xfId="3" applyFont="1" applyFill="1" applyBorder="1" applyAlignment="1">
      <alignment horizontal="center" vertical="center"/>
    </xf>
    <xf numFmtId="0" fontId="137" fillId="32" borderId="0" xfId="3" applyFont="1" applyFill="1" applyAlignment="1">
      <alignment horizontal="center" vertical="center"/>
    </xf>
    <xf numFmtId="2" fontId="65" fillId="21" borderId="0" xfId="3" applyNumberFormat="1" applyFont="1" applyFill="1" applyAlignment="1" applyProtection="1">
      <alignment horizontal="center" vertical="center" wrapText="1"/>
      <protection locked="0"/>
    </xf>
    <xf numFmtId="175" fontId="326" fillId="17" borderId="0" xfId="0" applyNumberFormat="1" applyFont="1" applyFill="1" applyAlignment="1">
      <alignment horizontal="center" vertical="center"/>
    </xf>
    <xf numFmtId="0" fontId="107" fillId="5" borderId="0" xfId="1" applyFont="1" applyFill="1" applyAlignment="1">
      <alignment horizontal="left" vertical="center"/>
    </xf>
    <xf numFmtId="2" fontId="117" fillId="7" borderId="4" xfId="3" applyNumberFormat="1" applyFont="1" applyFill="1" applyBorder="1" applyAlignment="1" applyProtection="1">
      <alignment horizontal="center" vertical="center" wrapText="1"/>
      <protection locked="0"/>
    </xf>
    <xf numFmtId="0" fontId="171" fillId="3" borderId="22" xfId="2" applyFont="1" applyFill="1" applyBorder="1" applyAlignment="1">
      <alignment horizontal="center" vertical="center"/>
    </xf>
    <xf numFmtId="169" fontId="222" fillId="3" borderId="0" xfId="3" applyNumberFormat="1" applyFont="1" applyFill="1" applyAlignment="1">
      <alignment horizontal="center" vertical="center"/>
    </xf>
    <xf numFmtId="170" fontId="222" fillId="3" borderId="0" xfId="3" applyNumberFormat="1" applyFont="1" applyFill="1" applyAlignment="1">
      <alignment horizontal="center" vertical="center"/>
    </xf>
    <xf numFmtId="164" fontId="87" fillId="6" borderId="0" xfId="3" applyNumberFormat="1" applyFont="1" applyFill="1" applyAlignment="1">
      <alignment horizontal="center" vertical="center"/>
    </xf>
    <xf numFmtId="167" fontId="152" fillId="3" borderId="13" xfId="2" applyNumberFormat="1" applyFont="1" applyFill="1" applyBorder="1" applyAlignment="1">
      <alignment horizontal="center" vertical="center"/>
    </xf>
    <xf numFmtId="173" fontId="52" fillId="3" borderId="13" xfId="2" applyNumberFormat="1" applyFont="1" applyFill="1" applyBorder="1" applyAlignment="1">
      <alignment horizontal="center" vertical="center"/>
    </xf>
    <xf numFmtId="0" fontId="10" fillId="0" borderId="0" xfId="0" applyFont="1" applyAlignment="1">
      <alignment horizontal="center" vertical="center" wrapText="1"/>
    </xf>
    <xf numFmtId="0" fontId="10" fillId="0" borderId="20" xfId="0" applyFont="1" applyBorder="1" applyAlignment="1">
      <alignment horizontal="center" vertical="center" wrapText="1"/>
    </xf>
    <xf numFmtId="0" fontId="30" fillId="2" borderId="0" xfId="2" applyFont="1" applyFill="1" applyAlignment="1">
      <alignment horizontal="center" vertical="center" wrapText="1"/>
    </xf>
    <xf numFmtId="0" fontId="289" fillId="2" borderId="0" xfId="3" applyFont="1" applyFill="1" applyAlignment="1">
      <alignment horizontal="center" vertical="center" wrapText="1"/>
    </xf>
    <xf numFmtId="0" fontId="289" fillId="2" borderId="4" xfId="3" applyFont="1" applyFill="1" applyBorder="1" applyAlignment="1">
      <alignment horizontal="center" vertical="center" wrapText="1"/>
    </xf>
    <xf numFmtId="2" fontId="9" fillId="21" borderId="0" xfId="3" applyNumberFormat="1" applyFont="1" applyFill="1" applyAlignment="1" applyProtection="1">
      <alignment horizontal="center" vertical="center" wrapText="1"/>
      <protection locked="0"/>
    </xf>
    <xf numFmtId="175" fontId="340" fillId="17" borderId="0" xfId="0" applyNumberFormat="1" applyFont="1" applyFill="1" applyAlignment="1">
      <alignment horizontal="center" vertical="center"/>
    </xf>
    <xf numFmtId="164" fontId="9" fillId="3" borderId="0" xfId="2" applyNumberFormat="1" applyFont="1" applyFill="1" applyAlignment="1">
      <alignment horizontal="center" vertical="center"/>
    </xf>
    <xf numFmtId="0" fontId="6" fillId="4" borderId="1" xfId="3" applyFont="1" applyFill="1" applyBorder="1" applyAlignment="1">
      <alignment horizontal="center" vertical="center"/>
    </xf>
    <xf numFmtId="0" fontId="6" fillId="4" borderId="22" xfId="3" applyFont="1" applyFill="1" applyBorder="1" applyAlignment="1">
      <alignment horizontal="center" vertical="center"/>
    </xf>
    <xf numFmtId="0" fontId="148" fillId="2" borderId="0" xfId="1" applyFont="1" applyFill="1" applyAlignment="1">
      <alignment horizontal="center" vertical="center" wrapText="1"/>
    </xf>
    <xf numFmtId="0" fontId="95" fillId="2" borderId="0" xfId="1" applyFont="1" applyFill="1" applyAlignment="1">
      <alignment horizontal="center" vertical="center"/>
    </xf>
    <xf numFmtId="0" fontId="113" fillId="2" borderId="0" xfId="1" applyFont="1" applyFill="1" applyAlignment="1">
      <alignment horizontal="center" vertical="center"/>
    </xf>
    <xf numFmtId="0" fontId="37" fillId="2" borderId="0" xfId="2" applyFont="1" applyFill="1" applyAlignment="1">
      <alignment horizontal="right" vertical="center"/>
    </xf>
    <xf numFmtId="164" fontId="55" fillId="2" borderId="0" xfId="2" applyNumberFormat="1" applyFont="1" applyFill="1" applyAlignment="1">
      <alignment horizontal="center" vertical="center"/>
    </xf>
    <xf numFmtId="0" fontId="6" fillId="4" borderId="38" xfId="3" applyFont="1" applyFill="1" applyBorder="1" applyAlignment="1">
      <alignment horizontal="center" vertical="center"/>
    </xf>
    <xf numFmtId="0" fontId="65" fillId="5" borderId="0" xfId="2" applyFont="1" applyFill="1" applyAlignment="1">
      <alignment horizontal="center" vertical="center" textRotation="90"/>
    </xf>
    <xf numFmtId="0" fontId="65" fillId="5" borderId="116" xfId="2" applyFont="1" applyFill="1" applyBorder="1" applyAlignment="1">
      <alignment horizontal="center" vertical="center" textRotation="90"/>
    </xf>
    <xf numFmtId="0" fontId="328" fillId="2" borderId="0" xfId="8" applyFont="1" applyFill="1" applyBorder="1" applyAlignment="1">
      <alignment horizontal="center" vertical="center" wrapText="1"/>
    </xf>
    <xf numFmtId="0" fontId="331" fillId="2" borderId="119" xfId="2" applyFont="1" applyFill="1" applyBorder="1" applyAlignment="1">
      <alignment horizontal="center" vertical="center"/>
    </xf>
    <xf numFmtId="0" fontId="331" fillId="2" borderId="38" xfId="2" applyFont="1" applyFill="1" applyBorder="1" applyAlignment="1">
      <alignment horizontal="center" vertical="center"/>
    </xf>
    <xf numFmtId="0" fontId="331" fillId="2" borderId="27" xfId="2" applyFont="1" applyFill="1" applyBorder="1" applyAlignment="1">
      <alignment horizontal="center" vertical="center"/>
    </xf>
    <xf numFmtId="0" fontId="331" fillId="2" borderId="118" xfId="2" applyFont="1" applyFill="1" applyBorder="1" applyAlignment="1">
      <alignment horizontal="center" vertical="center"/>
    </xf>
    <xf numFmtId="0" fontId="331" fillId="2" borderId="116" xfId="2" applyFont="1" applyFill="1" applyBorder="1" applyAlignment="1">
      <alignment horizontal="center" vertical="center"/>
    </xf>
    <xf numFmtId="0" fontId="331" fillId="2" borderId="117" xfId="2" applyFont="1" applyFill="1" applyBorder="1" applyAlignment="1">
      <alignment horizontal="center" vertical="center"/>
    </xf>
    <xf numFmtId="0" fontId="8" fillId="2" borderId="104" xfId="1" applyFont="1" applyFill="1" applyBorder="1" applyAlignment="1">
      <alignment horizontal="center" vertical="center" wrapText="1"/>
    </xf>
    <xf numFmtId="0" fontId="8" fillId="2" borderId="120" xfId="1" applyFont="1" applyFill="1" applyBorder="1" applyAlignment="1">
      <alignment horizontal="center" vertical="center" wrapText="1"/>
    </xf>
    <xf numFmtId="0" fontId="8" fillId="2" borderId="104" xfId="1" applyFont="1" applyFill="1" applyBorder="1" applyAlignment="1">
      <alignment horizontal="center" vertical="center"/>
    </xf>
    <xf numFmtId="0" fontId="8" fillId="2" borderId="120" xfId="1" applyFont="1" applyFill="1" applyBorder="1" applyAlignment="1">
      <alignment horizontal="center" vertical="center"/>
    </xf>
    <xf numFmtId="0" fontId="0" fillId="5" borderId="166" xfId="0" applyFill="1" applyBorder="1" applyAlignment="1">
      <alignment horizontal="center" vertical="center" textRotation="90"/>
    </xf>
    <xf numFmtId="0" fontId="0" fillId="5" borderId="167" xfId="0" applyFill="1" applyBorder="1" applyAlignment="1">
      <alignment horizontal="center" vertical="center" textRotation="90"/>
    </xf>
    <xf numFmtId="177" fontId="42" fillId="2" borderId="120" xfId="2" applyNumberFormat="1" applyFont="1" applyFill="1" applyBorder="1" applyAlignment="1">
      <alignment horizontal="center" vertical="center"/>
    </xf>
    <xf numFmtId="177" fontId="42" fillId="2" borderId="28" xfId="2" applyNumberFormat="1" applyFont="1" applyFill="1" applyBorder="1" applyAlignment="1">
      <alignment horizontal="center" vertical="center"/>
    </xf>
    <xf numFmtId="0" fontId="36" fillId="2" borderId="119" xfId="1" applyFont="1" applyFill="1" applyBorder="1" applyAlignment="1">
      <alignment horizontal="center" vertical="center" wrapText="1"/>
    </xf>
    <xf numFmtId="0" fontId="36" fillId="2" borderId="17" xfId="1" applyFont="1" applyFill="1" applyBorder="1" applyAlignment="1">
      <alignment horizontal="center" vertical="center" wrapText="1"/>
    </xf>
    <xf numFmtId="0" fontId="332" fillId="2" borderId="119" xfId="1" applyFont="1" applyFill="1" applyBorder="1" applyAlignment="1">
      <alignment horizontal="center" vertical="center" wrapText="1"/>
    </xf>
    <xf numFmtId="0" fontId="332" fillId="2" borderId="17" xfId="1" applyFont="1" applyFill="1" applyBorder="1" applyAlignment="1">
      <alignment horizontal="center" vertical="center" wrapText="1"/>
    </xf>
    <xf numFmtId="0" fontId="46" fillId="2" borderId="119" xfId="1" applyFont="1" applyFill="1" applyBorder="1" applyAlignment="1">
      <alignment horizontal="center" vertical="center" wrapText="1"/>
    </xf>
    <xf numFmtId="0" fontId="46" fillId="2" borderId="27" xfId="1" applyFont="1" applyFill="1" applyBorder="1" applyAlignment="1">
      <alignment horizontal="center" vertical="center" wrapText="1"/>
    </xf>
    <xf numFmtId="0" fontId="46" fillId="2" borderId="17" xfId="1" applyFont="1" applyFill="1" applyBorder="1" applyAlignment="1">
      <alignment horizontal="center" vertical="center" wrapText="1"/>
    </xf>
    <xf numFmtId="0" fontId="46" fillId="2" borderId="28" xfId="1" applyFont="1" applyFill="1" applyBorder="1" applyAlignment="1">
      <alignment horizontal="center" vertical="center" wrapText="1"/>
    </xf>
    <xf numFmtId="0" fontId="189" fillId="6" borderId="0" xfId="3" applyFont="1" applyFill="1" applyAlignment="1">
      <alignment horizontal="center" vertical="center"/>
    </xf>
    <xf numFmtId="174" fontId="115" fillId="6" borderId="0" xfId="2" applyNumberFormat="1" applyFont="1" applyFill="1" applyAlignment="1">
      <alignment horizontal="center" vertical="center"/>
    </xf>
    <xf numFmtId="177" fontId="42" fillId="2" borderId="122" xfId="2" applyNumberFormat="1" applyFont="1" applyFill="1" applyBorder="1" applyAlignment="1">
      <alignment horizontal="center" vertical="center"/>
    </xf>
    <xf numFmtId="177" fontId="42" fillId="2" borderId="123" xfId="2" applyNumberFormat="1" applyFont="1" applyFill="1" applyBorder="1" applyAlignment="1">
      <alignment horizontal="center" vertical="center"/>
    </xf>
    <xf numFmtId="0" fontId="111" fillId="2" borderId="68" xfId="0" applyFont="1" applyFill="1" applyBorder="1" applyAlignment="1">
      <alignment horizontal="center" vertical="center" wrapText="1"/>
    </xf>
    <xf numFmtId="0" fontId="111" fillId="2" borderId="8" xfId="0" applyFont="1" applyFill="1" applyBorder="1" applyAlignment="1">
      <alignment horizontal="center" vertical="center" wrapText="1"/>
    </xf>
    <xf numFmtId="0" fontId="111" fillId="2" borderId="69" xfId="0" applyFont="1" applyFill="1" applyBorder="1" applyAlignment="1">
      <alignment horizontal="center" vertical="center" wrapText="1"/>
    </xf>
    <xf numFmtId="0" fontId="111" fillId="2" borderId="17" xfId="0" applyFont="1" applyFill="1" applyBorder="1" applyAlignment="1">
      <alignment horizontal="center" vertical="center" wrapText="1"/>
    </xf>
    <xf numFmtId="0" fontId="111" fillId="2" borderId="0" xfId="0" applyFont="1" applyFill="1" applyAlignment="1">
      <alignment horizontal="center" vertical="center" wrapText="1"/>
    </xf>
    <xf numFmtId="0" fontId="111" fillId="2" borderId="28" xfId="0" applyFont="1" applyFill="1" applyBorder="1" applyAlignment="1">
      <alignment horizontal="center" vertical="center" wrapText="1"/>
    </xf>
    <xf numFmtId="0" fontId="111" fillId="2" borderId="118" xfId="0" applyFont="1" applyFill="1" applyBorder="1" applyAlignment="1">
      <alignment horizontal="center" vertical="center" wrapText="1"/>
    </xf>
    <xf numFmtId="0" fontId="111" fillId="2" borderId="116" xfId="0" applyFont="1" applyFill="1" applyBorder="1" applyAlignment="1">
      <alignment horizontal="center" vertical="center" wrapText="1"/>
    </xf>
    <xf numFmtId="0" fontId="111" fillId="2" borderId="117" xfId="0" applyFont="1" applyFill="1" applyBorder="1" applyAlignment="1">
      <alignment horizontal="center" vertical="center" wrapText="1"/>
    </xf>
    <xf numFmtId="0" fontId="209" fillId="0" borderId="0" xfId="2" applyFont="1" applyAlignment="1">
      <alignment horizontal="center" vertical="center"/>
    </xf>
    <xf numFmtId="0" fontId="208" fillId="2" borderId="0" xfId="3" applyFont="1" applyFill="1" applyAlignment="1">
      <alignment horizontal="center" vertical="center"/>
    </xf>
    <xf numFmtId="0" fontId="9" fillId="2" borderId="0" xfId="2" applyFont="1" applyFill="1" applyAlignment="1">
      <alignment horizontal="center" vertical="center" wrapText="1"/>
    </xf>
    <xf numFmtId="0" fontId="9" fillId="2" borderId="13" xfId="2" applyFont="1" applyFill="1" applyBorder="1" applyAlignment="1">
      <alignment horizontal="center" vertical="center" wrapText="1"/>
    </xf>
    <xf numFmtId="0" fontId="10" fillId="2" borderId="8" xfId="0" applyFont="1" applyFill="1" applyBorder="1" applyAlignment="1">
      <alignment horizontal="center" wrapText="1"/>
    </xf>
    <xf numFmtId="0" fontId="10" fillId="2" borderId="0" xfId="0" applyFont="1" applyFill="1" applyAlignment="1">
      <alignment horizontal="center" wrapText="1"/>
    </xf>
    <xf numFmtId="0" fontId="0" fillId="2" borderId="0" xfId="0" applyFill="1" applyAlignment="1">
      <alignment horizontal="center" vertical="center" wrapText="1"/>
    </xf>
    <xf numFmtId="0" fontId="0" fillId="2" borderId="10" xfId="0" applyFill="1" applyBorder="1" applyAlignment="1">
      <alignment horizontal="center" vertical="center" wrapText="1"/>
    </xf>
    <xf numFmtId="164" fontId="167" fillId="14" borderId="0" xfId="1" applyNumberFormat="1" applyFont="1" applyFill="1" applyAlignment="1">
      <alignment horizontal="center" vertical="center"/>
    </xf>
    <xf numFmtId="173" fontId="66" fillId="2" borderId="0" xfId="2" applyNumberFormat="1" applyFont="1" applyFill="1" applyAlignment="1">
      <alignment horizontal="center" vertical="center"/>
    </xf>
    <xf numFmtId="0" fontId="171" fillId="2" borderId="8" xfId="3" applyFont="1" applyFill="1" applyBorder="1" applyAlignment="1">
      <alignment horizontal="center" vertical="center"/>
    </xf>
    <xf numFmtId="0" fontId="208" fillId="23" borderId="0" xfId="3" applyFont="1" applyFill="1" applyAlignment="1">
      <alignment horizontal="center" vertical="center"/>
    </xf>
    <xf numFmtId="0" fontId="171" fillId="23" borderId="0" xfId="2" applyFont="1" applyFill="1" applyAlignment="1">
      <alignment horizontal="center" vertical="center"/>
    </xf>
    <xf numFmtId="174" fontId="171" fillId="23" borderId="0" xfId="2" applyNumberFormat="1" applyFont="1" applyFill="1" applyAlignment="1">
      <alignment horizontal="center" vertical="center"/>
    </xf>
    <xf numFmtId="164" fontId="338" fillId="6" borderId="0" xfId="1" applyNumberFormat="1" applyFont="1" applyFill="1" applyAlignment="1">
      <alignment horizontal="center" vertical="center"/>
    </xf>
    <xf numFmtId="0" fontId="52" fillId="5" borderId="4" xfId="2" applyFont="1" applyFill="1" applyBorder="1" applyAlignment="1">
      <alignment horizontal="center" vertical="center" textRotation="90"/>
    </xf>
    <xf numFmtId="0" fontId="27" fillId="2" borderId="0" xfId="1" applyFont="1" applyFill="1" applyAlignment="1">
      <alignment horizontal="center" vertical="center" wrapText="1"/>
    </xf>
    <xf numFmtId="0" fontId="26" fillId="14" borderId="0" xfId="2" applyFont="1" applyFill="1" applyAlignment="1">
      <alignment horizontal="center" vertical="center" wrapText="1"/>
    </xf>
    <xf numFmtId="0" fontId="66" fillId="2" borderId="0" xfId="1" applyFont="1" applyFill="1" applyAlignment="1">
      <alignment horizontal="center" vertical="center" wrapText="1"/>
    </xf>
    <xf numFmtId="0" fontId="299" fillId="2" borderId="0" xfId="2" applyFont="1" applyFill="1" applyAlignment="1">
      <alignment horizontal="right" vertical="center"/>
    </xf>
    <xf numFmtId="0" fontId="20" fillId="2" borderId="8" xfId="2" applyFont="1" applyFill="1" applyBorder="1" applyAlignment="1">
      <alignment horizontal="center" vertical="center" wrapText="1"/>
    </xf>
    <xf numFmtId="0" fontId="20" fillId="2" borderId="0" xfId="2" applyFont="1" applyFill="1" applyAlignment="1">
      <alignment horizontal="center" vertical="center" wrapText="1"/>
    </xf>
    <xf numFmtId="0" fontId="143" fillId="2" borderId="0" xfId="1" applyFont="1" applyFill="1" applyAlignment="1">
      <alignment horizontal="center" vertical="center" wrapText="1"/>
    </xf>
    <xf numFmtId="0" fontId="8" fillId="2" borderId="0" xfId="1" applyFont="1" applyFill="1" applyAlignment="1">
      <alignment horizontal="center" vertical="center" wrapText="1"/>
    </xf>
    <xf numFmtId="0" fontId="26" fillId="5" borderId="0" xfId="2" applyFont="1" applyFill="1" applyAlignment="1">
      <alignment horizontal="center" vertical="center" wrapText="1"/>
    </xf>
    <xf numFmtId="175" fontId="66" fillId="2" borderId="0" xfId="2" applyNumberFormat="1" applyFont="1" applyFill="1" applyAlignment="1">
      <alignment horizontal="center" vertical="center"/>
    </xf>
    <xf numFmtId="174" fontId="26" fillId="23" borderId="0" xfId="2" applyNumberFormat="1" applyFont="1" applyFill="1" applyAlignment="1">
      <alignment horizontal="center" vertical="center"/>
    </xf>
    <xf numFmtId="170" fontId="26" fillId="23" borderId="0" xfId="2" applyNumberFormat="1" applyFont="1" applyFill="1" applyAlignment="1">
      <alignment horizontal="center" vertical="center"/>
    </xf>
    <xf numFmtId="164" fontId="26" fillId="3" borderId="0" xfId="1" applyNumberFormat="1" applyFont="1" applyFill="1" applyAlignment="1">
      <alignment horizontal="center" vertical="center"/>
    </xf>
    <xf numFmtId="164" fontId="27" fillId="5" borderId="0" xfId="1" applyNumberFormat="1" applyFont="1" applyFill="1" applyAlignment="1">
      <alignment horizontal="center" vertical="center"/>
    </xf>
    <xf numFmtId="0" fontId="303" fillId="6" borderId="0" xfId="2" applyFont="1" applyFill="1" applyAlignment="1">
      <alignment horizontal="center" vertical="center"/>
    </xf>
    <xf numFmtId="0" fontId="304" fillId="0" borderId="0" xfId="8" applyFont="1" applyAlignment="1">
      <alignment horizontal="center" vertical="center" wrapText="1"/>
    </xf>
    <xf numFmtId="0" fontId="260" fillId="0" borderId="0" xfId="2" applyFont="1" applyAlignment="1">
      <alignment horizontal="center" vertical="center" wrapText="1"/>
    </xf>
    <xf numFmtId="169" fontId="26" fillId="23" borderId="0" xfId="2" applyNumberFormat="1" applyFont="1" applyFill="1" applyAlignment="1">
      <alignment horizontal="center" vertical="center"/>
    </xf>
    <xf numFmtId="0" fontId="31" fillId="2" borderId="0" xfId="0" applyFont="1" applyFill="1" applyAlignment="1">
      <alignment horizontal="center" vertical="center" wrapText="1"/>
    </xf>
    <xf numFmtId="0" fontId="31" fillId="2" borderId="10" xfId="0" applyFont="1" applyFill="1" applyBorder="1" applyAlignment="1">
      <alignment horizontal="center" vertical="center" wrapText="1"/>
    </xf>
    <xf numFmtId="169" fontId="26" fillId="14" borderId="17" xfId="1" applyNumberFormat="1" applyFont="1" applyFill="1" applyBorder="1" applyAlignment="1">
      <alignment horizontal="center" vertical="center" wrapText="1"/>
    </xf>
    <xf numFmtId="169" fontId="26" fillId="14" borderId="0" xfId="1" applyNumberFormat="1" applyFont="1" applyFill="1" applyAlignment="1">
      <alignment horizontal="center" vertical="center" wrapText="1"/>
    </xf>
    <xf numFmtId="169" fontId="26" fillId="14" borderId="28" xfId="1" applyNumberFormat="1" applyFont="1" applyFill="1" applyBorder="1" applyAlignment="1">
      <alignment horizontal="center" vertical="center" wrapText="1"/>
    </xf>
    <xf numFmtId="169" fontId="51" fillId="8" borderId="51" xfId="1" applyNumberFormat="1" applyFont="1" applyFill="1" applyBorder="1" applyAlignment="1">
      <alignment horizontal="center" vertical="center"/>
    </xf>
    <xf numFmtId="169" fontId="52" fillId="2" borderId="51" xfId="1" applyNumberFormat="1" applyFont="1" applyFill="1" applyBorder="1" applyAlignment="1">
      <alignment horizontal="center" vertical="center"/>
    </xf>
    <xf numFmtId="169" fontId="171" fillId="8" borderId="51" xfId="1" applyNumberFormat="1" applyFont="1" applyFill="1" applyBorder="1" applyAlignment="1">
      <alignment horizontal="center" vertical="center"/>
    </xf>
    <xf numFmtId="169" fontId="235" fillId="2" borderId="51" xfId="1" applyNumberFormat="1" applyFont="1" applyFill="1" applyBorder="1" applyAlignment="1">
      <alignment horizontal="center" vertical="center"/>
    </xf>
    <xf numFmtId="1" fontId="51" fillId="8" borderId="116" xfId="2" applyNumberFormat="1" applyFont="1" applyFill="1" applyBorder="1" applyAlignment="1">
      <alignment horizontal="center" vertical="center"/>
    </xf>
    <xf numFmtId="0" fontId="15" fillId="2" borderId="59" xfId="1" applyFont="1" applyFill="1" applyBorder="1" applyAlignment="1">
      <alignment horizontal="center" vertical="center" wrapText="1"/>
    </xf>
    <xf numFmtId="0" fontId="15" fillId="2" borderId="26" xfId="1" applyFont="1" applyFill="1" applyBorder="1" applyAlignment="1">
      <alignment horizontal="center" vertical="center" wrapText="1"/>
    </xf>
    <xf numFmtId="0" fontId="21" fillId="5" borderId="0" xfId="2" applyFont="1" applyFill="1" applyAlignment="1">
      <alignment horizontal="center" vertical="center" textRotation="90"/>
    </xf>
    <xf numFmtId="0" fontId="190" fillId="19" borderId="119" xfId="2" applyFont="1" applyFill="1" applyBorder="1" applyAlignment="1">
      <alignment horizontal="center" vertical="center" wrapText="1"/>
    </xf>
    <xf numFmtId="0" fontId="190" fillId="19" borderId="38" xfId="2" applyFont="1" applyFill="1" applyBorder="1" applyAlignment="1">
      <alignment horizontal="center" vertical="center" wrapText="1"/>
    </xf>
    <xf numFmtId="0" fontId="190" fillId="19" borderId="27" xfId="2" applyFont="1" applyFill="1" applyBorder="1" applyAlignment="1">
      <alignment horizontal="center" vertical="center" wrapText="1"/>
    </xf>
    <xf numFmtId="0" fontId="190" fillId="19" borderId="118" xfId="2" applyFont="1" applyFill="1" applyBorder="1" applyAlignment="1">
      <alignment horizontal="center" vertical="center" wrapText="1"/>
    </xf>
    <xf numFmtId="0" fontId="190" fillId="19" borderId="116" xfId="2" applyFont="1" applyFill="1" applyBorder="1" applyAlignment="1">
      <alignment horizontal="center" vertical="center" wrapText="1"/>
    </xf>
    <xf numFmtId="0" fontId="190" fillId="19" borderId="117" xfId="2" applyFont="1" applyFill="1" applyBorder="1" applyAlignment="1">
      <alignment horizontal="center" vertical="center" wrapText="1"/>
    </xf>
    <xf numFmtId="0" fontId="349" fillId="2" borderId="119" xfId="3" applyFont="1" applyFill="1" applyBorder="1" applyAlignment="1">
      <alignment horizontal="center" vertical="center"/>
    </xf>
    <xf numFmtId="0" fontId="349" fillId="2" borderId="38" xfId="3" applyFont="1" applyFill="1" applyBorder="1" applyAlignment="1">
      <alignment horizontal="center" vertical="center"/>
    </xf>
    <xf numFmtId="0" fontId="349" fillId="2" borderId="27" xfId="3" applyFont="1" applyFill="1" applyBorder="1" applyAlignment="1">
      <alignment horizontal="center" vertical="center"/>
    </xf>
    <xf numFmtId="0" fontId="349" fillId="2" borderId="17" xfId="3" applyFont="1" applyFill="1" applyBorder="1" applyAlignment="1">
      <alignment horizontal="center" vertical="center"/>
    </xf>
    <xf numFmtId="0" fontId="349" fillId="2" borderId="0" xfId="3" applyFont="1" applyFill="1" applyAlignment="1">
      <alignment horizontal="center" vertical="center"/>
    </xf>
    <xf numFmtId="0" fontId="349" fillId="2" borderId="28" xfId="3" applyFont="1" applyFill="1" applyBorder="1" applyAlignment="1">
      <alignment horizontal="center" vertical="center"/>
    </xf>
    <xf numFmtId="0" fontId="45" fillId="2" borderId="0" xfId="1" applyFont="1" applyFill="1" applyAlignment="1">
      <alignment horizontal="center" vertical="center"/>
    </xf>
    <xf numFmtId="0" fontId="34" fillId="2" borderId="0" xfId="1" applyFont="1" applyFill="1" applyAlignment="1">
      <alignment horizontal="center" vertical="center" wrapText="1"/>
    </xf>
    <xf numFmtId="0" fontId="51" fillId="8" borderId="17" xfId="2" applyFont="1" applyFill="1" applyBorder="1" applyAlignment="1">
      <alignment horizontal="center" vertical="center"/>
    </xf>
    <xf numFmtId="0" fontId="51" fillId="8" borderId="118" xfId="2" applyFont="1" applyFill="1" applyBorder="1" applyAlignment="1">
      <alignment horizontal="center" vertical="center"/>
    </xf>
    <xf numFmtId="169" fontId="51" fillId="8" borderId="0" xfId="2" applyNumberFormat="1" applyFont="1" applyFill="1" applyAlignment="1">
      <alignment horizontal="center" vertical="center"/>
    </xf>
    <xf numFmtId="169" fontId="51" fillId="8" borderId="116" xfId="2" applyNumberFormat="1" applyFont="1" applyFill="1" applyBorder="1" applyAlignment="1">
      <alignment horizontal="center" vertical="center"/>
    </xf>
    <xf numFmtId="1" fontId="51" fillId="8" borderId="0" xfId="2" applyNumberFormat="1" applyFont="1" applyFill="1" applyAlignment="1">
      <alignment horizontal="center" vertical="center"/>
    </xf>
    <xf numFmtId="167" fontId="56" fillId="17" borderId="0" xfId="2" applyNumberFormat="1" applyFont="1" applyFill="1" applyAlignment="1">
      <alignment horizontal="center" vertical="center"/>
    </xf>
    <xf numFmtId="167" fontId="56" fillId="17" borderId="116" xfId="2" applyNumberFormat="1" applyFont="1" applyFill="1" applyBorder="1" applyAlignment="1">
      <alignment horizontal="center" vertical="center"/>
    </xf>
    <xf numFmtId="166" fontId="65" fillId="3" borderId="0" xfId="2" applyNumberFormat="1" applyFont="1" applyFill="1" applyAlignment="1">
      <alignment horizontal="center" vertical="center"/>
    </xf>
    <xf numFmtId="166" fontId="65" fillId="3" borderId="116" xfId="2" applyNumberFormat="1" applyFont="1" applyFill="1" applyBorder="1" applyAlignment="1">
      <alignment horizontal="center" vertical="center"/>
    </xf>
    <xf numFmtId="167" fontId="56" fillId="17" borderId="28" xfId="2" applyNumberFormat="1" applyFont="1" applyFill="1" applyBorder="1" applyAlignment="1">
      <alignment horizontal="center" vertical="center"/>
    </xf>
    <xf numFmtId="167" fontId="56" fillId="17" borderId="117" xfId="2" applyNumberFormat="1" applyFont="1" applyFill="1" applyBorder="1" applyAlignment="1">
      <alignment horizontal="center" vertical="center"/>
    </xf>
    <xf numFmtId="0" fontId="186" fillId="6" borderId="118" xfId="2" applyFont="1" applyFill="1" applyBorder="1" applyAlignment="1">
      <alignment horizontal="center" vertical="center"/>
    </xf>
    <xf numFmtId="0" fontId="186" fillId="6" borderId="116" xfId="2" applyFont="1" applyFill="1" applyBorder="1" applyAlignment="1">
      <alignment horizontal="center" vertical="center"/>
    </xf>
    <xf numFmtId="0" fontId="95" fillId="2" borderId="26" xfId="1" applyFont="1" applyFill="1" applyBorder="1" applyAlignment="1">
      <alignment horizontal="center" vertical="center"/>
    </xf>
    <xf numFmtId="0" fontId="95" fillId="2" borderId="83" xfId="1" applyFont="1" applyFill="1" applyBorder="1" applyAlignment="1">
      <alignment horizontal="center" vertical="center"/>
    </xf>
    <xf numFmtId="0" fontId="113" fillId="2" borderId="26" xfId="1" applyFont="1" applyFill="1" applyBorder="1" applyAlignment="1">
      <alignment horizontal="center" vertical="center"/>
    </xf>
    <xf numFmtId="0" fontId="113" fillId="2" borderId="83" xfId="1" applyFont="1" applyFill="1" applyBorder="1" applyAlignment="1">
      <alignment horizontal="center" vertical="center"/>
    </xf>
    <xf numFmtId="0" fontId="0" fillId="14" borderId="0" xfId="0" applyFill="1" applyAlignment="1">
      <alignment horizontal="center"/>
    </xf>
    <xf numFmtId="1" fontId="26" fillId="17" borderId="0" xfId="2" applyNumberFormat="1" applyFont="1" applyFill="1" applyAlignment="1">
      <alignment horizontal="center" vertical="center"/>
    </xf>
    <xf numFmtId="169" fontId="51" fillId="6" borderId="0" xfId="1" applyNumberFormat="1" applyFont="1" applyFill="1" applyAlignment="1">
      <alignment horizontal="center" vertical="center"/>
    </xf>
    <xf numFmtId="169" fontId="9" fillId="17" borderId="0" xfId="2" applyNumberFormat="1" applyFont="1" applyFill="1" applyAlignment="1">
      <alignment horizontal="center" vertical="center"/>
    </xf>
    <xf numFmtId="0" fontId="7" fillId="2" borderId="0" xfId="1" applyFont="1" applyFill="1" applyAlignment="1">
      <alignment horizontal="center" vertical="center" wrapText="1"/>
    </xf>
    <xf numFmtId="0" fontId="335" fillId="6" borderId="0" xfId="2" applyFont="1" applyFill="1" applyAlignment="1">
      <alignment horizontal="center" vertical="center"/>
    </xf>
    <xf numFmtId="169" fontId="335" fillId="6" borderId="0" xfId="1" applyNumberFormat="1" applyFont="1" applyFill="1" applyAlignment="1">
      <alignment horizontal="center" vertical="center"/>
    </xf>
    <xf numFmtId="0" fontId="336" fillId="0" borderId="0" xfId="2" applyFont="1" applyAlignment="1">
      <alignment horizontal="center" vertical="center" wrapText="1"/>
    </xf>
    <xf numFmtId="167" fontId="56" fillId="3" borderId="26" xfId="2" applyNumberFormat="1" applyFont="1" applyFill="1" applyBorder="1" applyAlignment="1">
      <alignment horizontal="center" vertical="center"/>
    </xf>
    <xf numFmtId="167" fontId="56" fillId="3" borderId="19" xfId="2" applyNumberFormat="1" applyFont="1" applyFill="1" applyBorder="1" applyAlignment="1">
      <alignment horizontal="center" vertical="center"/>
    </xf>
    <xf numFmtId="175" fontId="65" fillId="17" borderId="38" xfId="2" applyNumberFormat="1" applyFont="1" applyFill="1" applyBorder="1" applyAlignment="1">
      <alignment horizontal="center" vertical="center"/>
    </xf>
    <xf numFmtId="175" fontId="65" fillId="17" borderId="0" xfId="2" applyNumberFormat="1" applyFont="1" applyFill="1" applyAlignment="1">
      <alignment horizontal="center" vertical="center"/>
    </xf>
    <xf numFmtId="175" fontId="65" fillId="3" borderId="38" xfId="2" applyNumberFormat="1" applyFont="1" applyFill="1" applyBorder="1" applyAlignment="1">
      <alignment horizontal="center" vertical="center"/>
    </xf>
    <xf numFmtId="175" fontId="65" fillId="3" borderId="0" xfId="2" applyNumberFormat="1" applyFont="1" applyFill="1" applyAlignment="1">
      <alignment horizontal="center" vertical="center"/>
    </xf>
    <xf numFmtId="173" fontId="65" fillId="17" borderId="38" xfId="2" applyNumberFormat="1" applyFont="1" applyFill="1" applyBorder="1" applyAlignment="1">
      <alignment horizontal="center" vertical="center"/>
    </xf>
    <xf numFmtId="173" fontId="65" fillId="17" borderId="0" xfId="2" applyNumberFormat="1" applyFont="1" applyFill="1" applyAlignment="1">
      <alignment horizontal="center" vertical="center"/>
    </xf>
    <xf numFmtId="0" fontId="334" fillId="2" borderId="0" xfId="2" applyFont="1" applyFill="1" applyAlignment="1">
      <alignment horizontal="center" vertical="center"/>
    </xf>
    <xf numFmtId="0" fontId="222" fillId="23" borderId="0" xfId="3" applyFont="1" applyFill="1" applyAlignment="1">
      <alignment horizontal="center" vertical="center"/>
    </xf>
    <xf numFmtId="173" fontId="65" fillId="3" borderId="83" xfId="2" applyNumberFormat="1" applyFont="1" applyFill="1" applyBorder="1" applyAlignment="1">
      <alignment horizontal="center" vertical="center"/>
    </xf>
    <xf numFmtId="173" fontId="65" fillId="3" borderId="50" xfId="2" applyNumberFormat="1" applyFont="1" applyFill="1" applyBorder="1" applyAlignment="1">
      <alignment horizontal="center" vertical="center"/>
    </xf>
    <xf numFmtId="0" fontId="222" fillId="2" borderId="0" xfId="1" applyFont="1" applyFill="1" applyAlignment="1">
      <alignment horizontal="center" vertical="center" wrapText="1"/>
    </xf>
    <xf numFmtId="0" fontId="222" fillId="2" borderId="0" xfId="1" applyFont="1" applyFill="1" applyAlignment="1">
      <alignment horizontal="center" vertical="center"/>
    </xf>
    <xf numFmtId="1" fontId="335" fillId="6" borderId="0" xfId="2" applyNumberFormat="1" applyFont="1" applyFill="1" applyAlignment="1">
      <alignment horizontal="center" vertical="center"/>
    </xf>
    <xf numFmtId="0" fontId="7" fillId="2" borderId="6" xfId="1" applyFont="1" applyFill="1" applyBorder="1" applyAlignment="1">
      <alignment horizontal="center" vertical="center" wrapText="1"/>
    </xf>
    <xf numFmtId="0" fontId="7" fillId="2" borderId="47" xfId="1" applyFont="1" applyFill="1" applyBorder="1" applyAlignment="1">
      <alignment horizontal="center" vertical="center" wrapText="1"/>
    </xf>
    <xf numFmtId="0" fontId="7" fillId="2" borderId="50" xfId="1" applyFont="1" applyFill="1" applyBorder="1" applyAlignment="1">
      <alignment horizontal="center" vertical="center" wrapText="1"/>
    </xf>
    <xf numFmtId="0" fontId="7" fillId="2" borderId="49" xfId="1" applyFont="1" applyFill="1" applyBorder="1" applyAlignment="1">
      <alignment horizontal="center" vertical="center" wrapText="1"/>
    </xf>
    <xf numFmtId="0" fontId="7" fillId="2" borderId="19" xfId="1" applyFont="1" applyFill="1" applyBorder="1" applyAlignment="1">
      <alignment horizontal="center" vertical="center" wrapText="1"/>
    </xf>
    <xf numFmtId="0" fontId="56" fillId="2" borderId="49" xfId="1" applyFont="1" applyFill="1" applyBorder="1" applyAlignment="1">
      <alignment horizontal="center" vertical="center" wrapText="1"/>
    </xf>
    <xf numFmtId="0" fontId="56" fillId="2" borderId="19" xfId="1" applyFont="1" applyFill="1" applyBorder="1" applyAlignment="1">
      <alignment horizontal="center" vertical="center" wrapText="1"/>
    </xf>
    <xf numFmtId="0" fontId="165" fillId="2" borderId="0" xfId="1" applyFont="1" applyFill="1" applyAlignment="1">
      <alignment horizontal="center" vertical="center" wrapText="1"/>
    </xf>
    <xf numFmtId="0" fontId="3" fillId="5" borderId="0" xfId="2" applyFill="1" applyAlignment="1">
      <alignment horizontal="center" textRotation="90"/>
    </xf>
    <xf numFmtId="0" fontId="177" fillId="0" borderId="0" xfId="2" applyFont="1" applyAlignment="1">
      <alignment horizontal="center" vertical="center"/>
    </xf>
    <xf numFmtId="0" fontId="178" fillId="0" borderId="0" xfId="2" applyFont="1" applyAlignment="1">
      <alignment horizontal="center" vertical="center" wrapText="1"/>
    </xf>
    <xf numFmtId="0" fontId="184" fillId="2" borderId="0" xfId="8" applyFont="1" applyFill="1" applyBorder="1" applyAlignment="1">
      <alignment horizontal="center" vertical="center" wrapText="1"/>
    </xf>
    <xf numFmtId="0" fontId="184" fillId="2" borderId="116" xfId="8" applyFont="1" applyFill="1" applyBorder="1" applyAlignment="1">
      <alignment horizontal="center" vertical="center" wrapText="1"/>
    </xf>
    <xf numFmtId="0" fontId="185" fillId="19" borderId="0" xfId="2" applyFont="1" applyFill="1" applyAlignment="1">
      <alignment horizontal="center" vertical="center" wrapText="1"/>
    </xf>
    <xf numFmtId="0" fontId="185" fillId="19" borderId="28" xfId="2" applyFont="1" applyFill="1" applyBorder="1" applyAlignment="1">
      <alignment horizontal="center" vertical="center" wrapText="1"/>
    </xf>
    <xf numFmtId="0" fontId="264" fillId="2" borderId="0" xfId="3" applyFont="1" applyFill="1" applyAlignment="1">
      <alignment horizontal="center" vertical="center"/>
    </xf>
    <xf numFmtId="0" fontId="124" fillId="14" borderId="0" xfId="3" applyFont="1" applyFill="1" applyAlignment="1">
      <alignment horizontal="center" vertical="center"/>
    </xf>
    <xf numFmtId="0" fontId="27" fillId="14" borderId="0" xfId="3" applyFont="1" applyFill="1" applyAlignment="1">
      <alignment horizontal="center" vertical="center"/>
    </xf>
    <xf numFmtId="0" fontId="137" fillId="14" borderId="0" xfId="2" applyFont="1" applyFill="1" applyAlignment="1">
      <alignment horizontal="center" vertical="center"/>
    </xf>
    <xf numFmtId="169" fontId="137" fillId="14" borderId="0" xfId="2" applyNumberFormat="1" applyFont="1" applyFill="1" applyAlignment="1">
      <alignment horizontal="center" vertical="center"/>
    </xf>
    <xf numFmtId="1" fontId="137" fillId="14" borderId="0" xfId="2" applyNumberFormat="1" applyFont="1" applyFill="1" applyAlignment="1">
      <alignment horizontal="center" vertical="center"/>
    </xf>
    <xf numFmtId="0" fontId="87" fillId="14" borderId="0" xfId="3" applyFont="1" applyFill="1" applyAlignment="1">
      <alignment horizontal="center" vertical="center"/>
    </xf>
    <xf numFmtId="0" fontId="115" fillId="6" borderId="0" xfId="2" applyFont="1" applyFill="1" applyAlignment="1">
      <alignment horizontal="center" vertical="center"/>
    </xf>
    <xf numFmtId="0" fontId="188" fillId="5" borderId="0" xfId="3" applyFont="1" applyFill="1" applyAlignment="1">
      <alignment horizontal="center" vertical="center"/>
    </xf>
    <xf numFmtId="0" fontId="44" fillId="25" borderId="0" xfId="3" applyFont="1" applyFill="1" applyAlignment="1">
      <alignment horizontal="center" vertical="center"/>
    </xf>
    <xf numFmtId="2" fontId="54" fillId="7" borderId="0" xfId="3" applyNumberFormat="1" applyFont="1" applyFill="1" applyAlignment="1" applyProtection="1">
      <alignment horizontal="center" vertical="center" wrapText="1"/>
      <protection locked="0"/>
    </xf>
    <xf numFmtId="1" fontId="167" fillId="5" borderId="0" xfId="2" applyNumberFormat="1" applyFont="1" applyFill="1" applyAlignment="1">
      <alignment horizontal="center" vertical="center"/>
    </xf>
    <xf numFmtId="164" fontId="27" fillId="5" borderId="0" xfId="2" applyNumberFormat="1" applyFont="1" applyFill="1" applyAlignment="1">
      <alignment horizontal="center" vertical="center"/>
    </xf>
    <xf numFmtId="165" fontId="26" fillId="26" borderId="0" xfId="2" applyNumberFormat="1" applyFont="1" applyFill="1" applyAlignment="1">
      <alignment horizontal="center" vertical="center"/>
    </xf>
    <xf numFmtId="0" fontId="27" fillId="25" borderId="0" xfId="3" applyFont="1" applyFill="1" applyAlignment="1">
      <alignment horizontal="left" vertical="center" wrapText="1"/>
    </xf>
    <xf numFmtId="0" fontId="124" fillId="27" borderId="0" xfId="0" applyFont="1" applyFill="1" applyAlignment="1">
      <alignment horizontal="center"/>
    </xf>
    <xf numFmtId="0" fontId="9" fillId="5" borderId="0" xfId="1" applyFont="1" applyFill="1" applyAlignment="1">
      <alignment horizontal="center" vertical="center" wrapText="1"/>
    </xf>
    <xf numFmtId="0" fontId="289" fillId="2" borderId="1" xfId="2" applyFont="1" applyFill="1" applyBorder="1" applyAlignment="1">
      <alignment horizontal="center" vertical="center" wrapText="1"/>
    </xf>
    <xf numFmtId="0" fontId="289" fillId="2" borderId="2" xfId="2" applyFont="1" applyFill="1" applyBorder="1" applyAlignment="1">
      <alignment horizontal="center" vertical="center" wrapText="1"/>
    </xf>
    <xf numFmtId="0" fontId="289" fillId="2" borderId="3" xfId="2" applyFont="1" applyFill="1" applyBorder="1" applyAlignment="1">
      <alignment horizontal="center" vertical="center" wrapText="1"/>
    </xf>
    <xf numFmtId="0" fontId="289" fillId="2" borderId="22" xfId="2" applyFont="1" applyFill="1" applyBorder="1" applyAlignment="1">
      <alignment horizontal="center" vertical="center" wrapText="1"/>
    </xf>
    <xf numFmtId="0" fontId="289" fillId="2" borderId="0" xfId="2" applyFont="1" applyFill="1" applyAlignment="1">
      <alignment horizontal="center" vertical="center" wrapText="1"/>
    </xf>
    <xf numFmtId="0" fontId="289" fillId="2" borderId="4" xfId="2" applyFont="1" applyFill="1" applyBorder="1" applyAlignment="1">
      <alignment horizontal="center" vertical="center" wrapText="1"/>
    </xf>
    <xf numFmtId="0" fontId="289" fillId="2" borderId="45" xfId="2" applyFont="1" applyFill="1" applyBorder="1" applyAlignment="1">
      <alignment horizontal="center" vertical="center" wrapText="1"/>
    </xf>
    <xf numFmtId="0" fontId="289" fillId="2" borderId="20" xfId="2" applyFont="1" applyFill="1" applyBorder="1" applyAlignment="1">
      <alignment horizontal="center" vertical="center" wrapText="1"/>
    </xf>
    <xf numFmtId="0" fontId="289" fillId="2" borderId="46" xfId="2" applyFont="1" applyFill="1" applyBorder="1" applyAlignment="1">
      <alignment horizontal="center" vertical="center" wrapText="1"/>
    </xf>
    <xf numFmtId="0" fontId="222" fillId="2" borderId="22" xfId="1" applyFont="1" applyFill="1" applyBorder="1" applyAlignment="1">
      <alignment horizontal="center" vertical="center" wrapText="1"/>
    </xf>
    <xf numFmtId="0" fontId="38" fillId="2" borderId="0" xfId="1" applyFont="1" applyFill="1" applyAlignment="1">
      <alignment horizontal="center" vertical="center" wrapText="1"/>
    </xf>
    <xf numFmtId="164" fontId="9" fillId="34" borderId="0" xfId="2" applyNumberFormat="1" applyFont="1" applyFill="1" applyAlignment="1">
      <alignment horizontal="center" vertical="center" wrapText="1"/>
    </xf>
    <xf numFmtId="164" fontId="221" fillId="34" borderId="0" xfId="1" applyNumberFormat="1" applyFont="1" applyFill="1" applyAlignment="1">
      <alignment horizontal="center" vertical="center" wrapText="1"/>
    </xf>
    <xf numFmtId="164" fontId="221" fillId="34" borderId="4" xfId="1" applyNumberFormat="1" applyFont="1" applyFill="1" applyBorder="1" applyAlignment="1">
      <alignment horizontal="center" vertical="center" wrapText="1"/>
    </xf>
    <xf numFmtId="164" fontId="9" fillId="34" borderId="22" xfId="2" applyNumberFormat="1" applyFont="1" applyFill="1" applyBorder="1" applyAlignment="1">
      <alignment horizontal="center" vertical="center"/>
    </xf>
    <xf numFmtId="164" fontId="9" fillId="34" borderId="0" xfId="2" applyNumberFormat="1" applyFont="1" applyFill="1" applyAlignment="1">
      <alignment horizontal="center" vertical="center"/>
    </xf>
    <xf numFmtId="164" fontId="9" fillId="34" borderId="4" xfId="2" applyNumberFormat="1" applyFont="1" applyFill="1" applyBorder="1" applyAlignment="1">
      <alignment horizontal="center" vertical="center"/>
    </xf>
    <xf numFmtId="0" fontId="38" fillId="6" borderId="22" xfId="2" applyFont="1" applyFill="1" applyBorder="1" applyAlignment="1">
      <alignment horizontal="center" vertical="center"/>
    </xf>
    <xf numFmtId="165" fontId="66" fillId="34" borderId="0" xfId="1" applyNumberFormat="1" applyFont="1" applyFill="1" applyAlignment="1">
      <alignment horizontal="center" vertical="center"/>
    </xf>
    <xf numFmtId="167" fontId="70" fillId="3" borderId="0" xfId="2" applyNumberFormat="1" applyFont="1" applyFill="1" applyAlignment="1">
      <alignment horizontal="center" vertical="center"/>
    </xf>
    <xf numFmtId="167" fontId="70" fillId="3" borderId="4" xfId="2" applyNumberFormat="1" applyFont="1" applyFill="1" applyBorder="1" applyAlignment="1">
      <alignment horizontal="center" vertical="center"/>
    </xf>
    <xf numFmtId="167" fontId="70" fillId="3" borderId="116" xfId="2" applyNumberFormat="1" applyFont="1" applyFill="1" applyBorder="1" applyAlignment="1">
      <alignment horizontal="center" vertical="center"/>
    </xf>
    <xf numFmtId="167" fontId="70" fillId="3" borderId="32" xfId="2" applyNumberFormat="1" applyFont="1" applyFill="1" applyBorder="1" applyAlignment="1">
      <alignment horizontal="center" vertical="center"/>
    </xf>
    <xf numFmtId="0" fontId="10" fillId="16" borderId="22" xfId="0" applyFont="1" applyFill="1" applyBorder="1" applyAlignment="1">
      <alignment horizontal="center" vertical="center" wrapText="1"/>
    </xf>
    <xf numFmtId="0" fontId="10" fillId="16" borderId="0" xfId="0" applyFont="1" applyFill="1" applyAlignment="1">
      <alignment horizontal="center" vertical="center" wrapText="1"/>
    </xf>
    <xf numFmtId="0" fontId="10" fillId="16" borderId="4" xfId="0" applyFont="1" applyFill="1" applyBorder="1" applyAlignment="1">
      <alignment horizontal="center" vertical="center" wrapText="1"/>
    </xf>
    <xf numFmtId="0" fontId="331" fillId="2" borderId="1" xfId="2" applyFont="1" applyFill="1" applyBorder="1" applyAlignment="1">
      <alignment horizontal="center" vertical="center" wrapText="1"/>
    </xf>
    <xf numFmtId="0" fontId="331" fillId="2" borderId="2" xfId="2" applyFont="1" applyFill="1" applyBorder="1" applyAlignment="1">
      <alignment horizontal="center" vertical="center" wrapText="1"/>
    </xf>
    <xf numFmtId="0" fontId="331" fillId="2" borderId="3" xfId="2" applyFont="1" applyFill="1" applyBorder="1" applyAlignment="1">
      <alignment horizontal="center" vertical="center" wrapText="1"/>
    </xf>
    <xf numFmtId="0" fontId="331" fillId="2" borderId="22" xfId="2" applyFont="1" applyFill="1" applyBorder="1" applyAlignment="1">
      <alignment horizontal="center" vertical="center" wrapText="1"/>
    </xf>
    <xf numFmtId="0" fontId="331" fillId="2" borderId="0" xfId="2" applyFont="1" applyFill="1" applyAlignment="1">
      <alignment horizontal="center" vertical="center" wrapText="1"/>
    </xf>
    <xf numFmtId="0" fontId="331" fillId="2" borderId="4" xfId="2" applyFont="1" applyFill="1" applyBorder="1" applyAlignment="1">
      <alignment horizontal="center" vertical="center" wrapText="1"/>
    </xf>
    <xf numFmtId="0" fontId="118" fillId="2" borderId="22" xfId="1" applyFont="1" applyFill="1" applyBorder="1" applyAlignment="1">
      <alignment horizontal="center" vertical="center" wrapText="1"/>
    </xf>
    <xf numFmtId="0" fontId="118" fillId="2" borderId="0" xfId="1" applyFont="1" applyFill="1" applyAlignment="1">
      <alignment horizontal="center" vertical="center" wrapText="1"/>
    </xf>
    <xf numFmtId="0" fontId="147" fillId="2" borderId="0" xfId="1" applyFont="1" applyFill="1" applyAlignment="1">
      <alignment horizontal="center" vertical="center"/>
    </xf>
    <xf numFmtId="0" fontId="128" fillId="2" borderId="0" xfId="1" applyFont="1" applyFill="1" applyAlignment="1">
      <alignment horizontal="center" vertical="center" wrapText="1"/>
    </xf>
    <xf numFmtId="2" fontId="119" fillId="7" borderId="0" xfId="3" applyNumberFormat="1" applyFont="1" applyFill="1" applyAlignment="1" applyProtection="1">
      <alignment horizontal="center" vertical="center" wrapText="1"/>
      <protection locked="0"/>
    </xf>
    <xf numFmtId="0" fontId="41" fillId="2" borderId="4" xfId="1" applyFont="1" applyFill="1" applyBorder="1" applyAlignment="1">
      <alignment horizontal="center" vertical="center" wrapText="1"/>
    </xf>
    <xf numFmtId="164" fontId="9" fillId="3" borderId="22" xfId="1" applyNumberFormat="1" applyFont="1" applyFill="1" applyBorder="1" applyAlignment="1">
      <alignment horizontal="center" vertical="center"/>
    </xf>
    <xf numFmtId="164" fontId="9" fillId="3" borderId="0" xfId="1" applyNumberFormat="1" applyFont="1" applyFill="1" applyAlignment="1">
      <alignment horizontal="center" vertical="center"/>
    </xf>
    <xf numFmtId="164" fontId="9" fillId="3" borderId="43" xfId="1" applyNumberFormat="1" applyFont="1" applyFill="1" applyBorder="1" applyAlignment="1">
      <alignment horizontal="center" vertical="center"/>
    </xf>
    <xf numFmtId="164" fontId="9" fillId="3" borderId="116" xfId="1" applyNumberFormat="1" applyFont="1" applyFill="1" applyBorder="1" applyAlignment="1">
      <alignment horizontal="center" vertical="center"/>
    </xf>
    <xf numFmtId="165" fontId="9" fillId="3" borderId="0" xfId="2" applyNumberFormat="1" applyFont="1" applyFill="1" applyAlignment="1">
      <alignment horizontal="center" vertical="center"/>
    </xf>
    <xf numFmtId="165" fontId="9" fillId="3" borderId="116" xfId="2" applyNumberFormat="1" applyFont="1" applyFill="1" applyBorder="1" applyAlignment="1">
      <alignment horizontal="center" vertical="center"/>
    </xf>
    <xf numFmtId="173" fontId="9" fillId="3" borderId="0" xfId="2" applyNumberFormat="1" applyFont="1" applyFill="1" applyAlignment="1">
      <alignment horizontal="center" vertical="center"/>
    </xf>
    <xf numFmtId="173" fontId="9" fillId="3" borderId="116" xfId="2" applyNumberFormat="1" applyFont="1" applyFill="1" applyBorder="1" applyAlignment="1">
      <alignment horizontal="center" vertical="center"/>
    </xf>
    <xf numFmtId="1" fontId="114" fillId="34" borderId="0" xfId="2" applyNumberFormat="1" applyFont="1" applyFill="1" applyAlignment="1">
      <alignment horizontal="center" vertical="center"/>
    </xf>
    <xf numFmtId="1" fontId="114" fillId="34" borderId="4" xfId="2" applyNumberFormat="1" applyFont="1" applyFill="1" applyBorder="1" applyAlignment="1">
      <alignment horizontal="center" vertical="center"/>
    </xf>
    <xf numFmtId="0" fontId="58" fillId="34" borderId="22" xfId="2" applyFont="1" applyFill="1" applyBorder="1" applyAlignment="1">
      <alignment horizontal="center"/>
    </xf>
    <xf numFmtId="0" fontId="58" fillId="34" borderId="0" xfId="2" applyFont="1" applyFill="1" applyAlignment="1">
      <alignment horizontal="center"/>
    </xf>
    <xf numFmtId="0" fontId="3" fillId="34" borderId="0" xfId="2" applyFill="1" applyAlignment="1">
      <alignment horizontal="center"/>
    </xf>
    <xf numFmtId="1" fontId="8" fillId="34" borderId="0" xfId="2" applyNumberFormat="1" applyFont="1" applyFill="1" applyAlignment="1">
      <alignment horizontal="right" vertical="center"/>
    </xf>
    <xf numFmtId="164" fontId="8" fillId="34" borderId="0" xfId="2" applyNumberFormat="1" applyFont="1" applyFill="1" applyAlignment="1">
      <alignment horizontal="center" vertical="center"/>
    </xf>
    <xf numFmtId="164" fontId="195" fillId="34" borderId="0" xfId="2" applyNumberFormat="1" applyFont="1" applyFill="1" applyAlignment="1">
      <alignment horizontal="center" vertical="center"/>
    </xf>
    <xf numFmtId="164" fontId="58" fillId="34" borderId="0" xfId="2" applyNumberFormat="1" applyFont="1" applyFill="1" applyAlignment="1">
      <alignment horizontal="center" vertical="center"/>
    </xf>
    <xf numFmtId="167" fontId="58" fillId="34" borderId="0" xfId="2" applyNumberFormat="1" applyFont="1" applyFill="1" applyAlignment="1">
      <alignment horizontal="center" vertical="center"/>
    </xf>
    <xf numFmtId="167" fontId="58" fillId="34" borderId="4" xfId="2" applyNumberFormat="1" applyFont="1" applyFill="1" applyBorder="1" applyAlignment="1">
      <alignment horizontal="center" vertical="center"/>
    </xf>
    <xf numFmtId="0" fontId="339" fillId="34" borderId="22" xfId="2" applyFont="1" applyFill="1" applyBorder="1" applyAlignment="1">
      <alignment horizontal="center" vertical="center"/>
    </xf>
    <xf numFmtId="0" fontId="339" fillId="34" borderId="0" xfId="2" applyFont="1" applyFill="1" applyAlignment="1">
      <alignment horizontal="center" vertical="center"/>
    </xf>
    <xf numFmtId="169" fontId="339" fillId="34" borderId="0" xfId="2" applyNumberFormat="1" applyFont="1" applyFill="1" applyAlignment="1">
      <alignment horizontal="center" vertical="center"/>
    </xf>
    <xf numFmtId="164" fontId="339" fillId="34" borderId="0" xfId="2" applyNumberFormat="1" applyFont="1" applyFill="1" applyAlignment="1">
      <alignment horizontal="center" vertical="center"/>
    </xf>
    <xf numFmtId="164" fontId="114" fillId="34" borderId="0" xfId="2" applyNumberFormat="1" applyFont="1" applyFill="1" applyAlignment="1">
      <alignment horizontal="center" vertical="center"/>
    </xf>
    <xf numFmtId="165" fontId="114" fillId="34" borderId="0" xfId="1" applyNumberFormat="1" applyFont="1" applyFill="1" applyAlignment="1">
      <alignment horizontal="center" vertical="center"/>
    </xf>
    <xf numFmtId="0" fontId="0" fillId="16" borderId="125" xfId="0" applyFill="1" applyBorder="1" applyAlignment="1">
      <alignment horizontal="center"/>
    </xf>
    <xf numFmtId="0" fontId="0" fillId="16" borderId="126" xfId="0" applyFill="1" applyBorder="1" applyAlignment="1">
      <alignment horizontal="center"/>
    </xf>
    <xf numFmtId="0" fontId="0" fillId="16" borderId="124" xfId="0" applyFill="1" applyBorder="1" applyAlignment="1">
      <alignment horizontal="center"/>
    </xf>
    <xf numFmtId="2" fontId="117" fillId="35" borderId="0" xfId="3" applyNumberFormat="1" applyFont="1" applyFill="1" applyAlignment="1" applyProtection="1">
      <alignment horizontal="center" vertical="center" wrapText="1"/>
      <protection locked="0"/>
    </xf>
    <xf numFmtId="2" fontId="117" fillId="35" borderId="4" xfId="3" applyNumberFormat="1" applyFont="1" applyFill="1" applyBorder="1" applyAlignment="1" applyProtection="1">
      <alignment horizontal="center" vertical="center" wrapText="1"/>
      <protection locked="0"/>
    </xf>
    <xf numFmtId="164" fontId="30" fillId="34" borderId="22" xfId="1" applyNumberFormat="1" applyFont="1" applyFill="1" applyBorder="1" applyAlignment="1">
      <alignment horizontal="center" vertical="center"/>
    </xf>
    <xf numFmtId="164" fontId="30" fillId="34" borderId="0" xfId="1" applyNumberFormat="1" applyFont="1" applyFill="1" applyAlignment="1">
      <alignment horizontal="center" vertical="center"/>
    </xf>
    <xf numFmtId="165" fontId="26" fillId="34" borderId="0" xfId="2" applyNumberFormat="1" applyFont="1" applyFill="1" applyAlignment="1">
      <alignment horizontal="center" vertical="center"/>
    </xf>
    <xf numFmtId="167" fontId="67" fillId="34" borderId="0" xfId="2" applyNumberFormat="1" applyFont="1" applyFill="1" applyAlignment="1">
      <alignment horizontal="center" vertical="center"/>
    </xf>
    <xf numFmtId="173" fontId="65" fillId="34" borderId="0" xfId="2" applyNumberFormat="1" applyFont="1" applyFill="1" applyAlignment="1">
      <alignment horizontal="center" vertical="center"/>
    </xf>
    <xf numFmtId="2" fontId="8" fillId="35" borderId="22" xfId="3" applyNumberFormat="1" applyFont="1" applyFill="1" applyBorder="1" applyAlignment="1" applyProtection="1">
      <alignment horizontal="center" vertical="center" wrapText="1"/>
      <protection locked="0"/>
    </xf>
    <xf numFmtId="2" fontId="8" fillId="35" borderId="0" xfId="3" applyNumberFormat="1" applyFont="1" applyFill="1" applyAlignment="1" applyProtection="1">
      <alignment horizontal="center" vertical="center" wrapText="1"/>
      <protection locked="0"/>
    </xf>
    <xf numFmtId="2" fontId="65" fillId="35" borderId="0" xfId="3" applyNumberFormat="1" applyFont="1" applyFill="1" applyAlignment="1" applyProtection="1">
      <alignment horizontal="center" vertical="center" wrapText="1"/>
      <protection locked="0"/>
    </xf>
    <xf numFmtId="3" fontId="26" fillId="3" borderId="0" xfId="1" applyNumberFormat="1" applyFont="1" applyFill="1" applyAlignment="1">
      <alignment horizontal="center" vertical="center"/>
    </xf>
    <xf numFmtId="0" fontId="30" fillId="3" borderId="4" xfId="1" applyFont="1" applyFill="1" applyBorder="1" applyAlignment="1">
      <alignment horizontal="center" vertical="center"/>
    </xf>
    <xf numFmtId="0" fontId="65" fillId="5" borderId="4" xfId="2" applyFont="1" applyFill="1" applyBorder="1" applyAlignment="1">
      <alignment horizontal="center" vertical="center" textRotation="90"/>
    </xf>
    <xf numFmtId="0" fontId="66" fillId="2" borderId="4" xfId="1" applyFont="1" applyFill="1" applyBorder="1" applyAlignment="1">
      <alignment horizontal="center" vertical="center" wrapText="1"/>
    </xf>
    <xf numFmtId="0" fontId="30" fillId="3" borderId="0" xfId="1" applyFont="1" applyFill="1" applyAlignment="1">
      <alignment horizontal="right" vertical="center"/>
    </xf>
    <xf numFmtId="3" fontId="44" fillId="6" borderId="0" xfId="1" applyNumberFormat="1" applyFont="1" applyFill="1" applyAlignment="1">
      <alignment horizontal="center" vertical="center"/>
    </xf>
    <xf numFmtId="0" fontId="87" fillId="2" borderId="22" xfId="3" applyFont="1" applyFill="1" applyBorder="1" applyAlignment="1">
      <alignment horizontal="center" vertical="center"/>
    </xf>
    <xf numFmtId="0" fontId="87" fillId="2" borderId="4" xfId="3" applyFont="1" applyFill="1" applyBorder="1" applyAlignment="1">
      <alignment horizontal="center" vertical="center"/>
    </xf>
    <xf numFmtId="0" fontId="27" fillId="3" borderId="22" xfId="1" applyFont="1" applyFill="1" applyBorder="1" applyAlignment="1">
      <alignment horizontal="center" vertical="center" wrapText="1"/>
    </xf>
    <xf numFmtId="164" fontId="44" fillId="6" borderId="0" xfId="1" applyNumberFormat="1" applyFont="1" applyFill="1" applyAlignment="1">
      <alignment horizontal="center" vertical="center"/>
    </xf>
    <xf numFmtId="165" fontId="30" fillId="3" borderId="0" xfId="1" applyNumberFormat="1" applyFont="1" applyFill="1" applyAlignment="1">
      <alignment horizontal="right" vertical="center"/>
    </xf>
    <xf numFmtId="0" fontId="87" fillId="2" borderId="7" xfId="3" applyFont="1" applyFill="1" applyBorder="1" applyAlignment="1">
      <alignment horizontal="center" vertical="center"/>
    </xf>
    <xf numFmtId="0" fontId="87" fillId="2" borderId="15" xfId="3" applyFont="1" applyFill="1" applyBorder="1" applyAlignment="1">
      <alignment horizontal="center" vertical="center"/>
    </xf>
    <xf numFmtId="0" fontId="211" fillId="2" borderId="22" xfId="3" applyFont="1" applyFill="1" applyBorder="1" applyAlignment="1">
      <alignment horizontal="center" vertical="center"/>
    </xf>
    <xf numFmtId="0" fontId="212" fillId="23" borderId="0" xfId="2" applyFont="1" applyFill="1" applyAlignment="1">
      <alignment horizontal="center" vertical="center"/>
    </xf>
    <xf numFmtId="169" fontId="212" fillId="23" borderId="0" xfId="2" applyNumberFormat="1" applyFont="1" applyFill="1" applyAlignment="1">
      <alignment horizontal="center" vertical="center"/>
    </xf>
    <xf numFmtId="167" fontId="45" fillId="6" borderId="0" xfId="1" applyNumberFormat="1" applyFont="1" applyFill="1" applyAlignment="1">
      <alignment horizontal="center" vertical="center"/>
    </xf>
    <xf numFmtId="173" fontId="66" fillId="2" borderId="4" xfId="2" applyNumberFormat="1" applyFont="1" applyFill="1" applyBorder="1" applyAlignment="1">
      <alignment horizontal="center" vertical="center"/>
    </xf>
    <xf numFmtId="167" fontId="213" fillId="3" borderId="0" xfId="1" applyNumberFormat="1" applyFont="1" applyFill="1" applyAlignment="1">
      <alignment horizontal="center" vertical="center"/>
    </xf>
    <xf numFmtId="0" fontId="13" fillId="2" borderId="22" xfId="3" applyFont="1" applyFill="1" applyBorder="1" applyAlignment="1">
      <alignment horizontal="center" vertical="center"/>
    </xf>
    <xf numFmtId="1" fontId="27" fillId="14" borderId="0" xfId="2" applyNumberFormat="1" applyFont="1" applyFill="1" applyAlignment="1">
      <alignment horizontal="center" vertical="center"/>
    </xf>
    <xf numFmtId="1" fontId="27" fillId="17" borderId="0" xfId="2" applyNumberFormat="1" applyFont="1" applyFill="1" applyAlignment="1">
      <alignment horizontal="center" vertical="center"/>
    </xf>
    <xf numFmtId="167" fontId="56" fillId="2" borderId="0" xfId="2" applyNumberFormat="1" applyFont="1" applyFill="1" applyAlignment="1">
      <alignment horizontal="center" vertical="center"/>
    </xf>
    <xf numFmtId="167" fontId="198" fillId="2" borderId="0" xfId="2" applyNumberFormat="1" applyFont="1" applyFill="1" applyAlignment="1">
      <alignment horizontal="center" vertical="center"/>
    </xf>
    <xf numFmtId="167" fontId="198" fillId="2" borderId="4" xfId="2" applyNumberFormat="1" applyFont="1" applyFill="1" applyBorder="1" applyAlignment="1">
      <alignment horizontal="center" vertical="center"/>
    </xf>
    <xf numFmtId="0" fontId="215" fillId="2" borderId="22" xfId="2" applyFont="1" applyFill="1" applyBorder="1" applyAlignment="1">
      <alignment horizontal="center" vertical="center" wrapText="1"/>
    </xf>
    <xf numFmtId="0" fontId="215" fillId="2" borderId="0" xfId="2" applyFont="1" applyFill="1" applyAlignment="1">
      <alignment horizontal="center" vertical="center" wrapText="1"/>
    </xf>
    <xf numFmtId="0" fontId="215" fillId="2" borderId="4" xfId="2" applyFont="1" applyFill="1" applyBorder="1" applyAlignment="1">
      <alignment horizontal="center" vertical="center" wrapText="1"/>
    </xf>
    <xf numFmtId="0" fontId="272" fillId="4" borderId="14" xfId="2" applyFont="1" applyFill="1" applyBorder="1" applyAlignment="1">
      <alignment horizontal="center" vertical="center" wrapText="1"/>
    </xf>
    <xf numFmtId="0" fontId="272" fillId="4" borderId="38" xfId="2" applyFont="1" applyFill="1" applyBorder="1" applyAlignment="1">
      <alignment horizontal="center" vertical="center" wrapText="1"/>
    </xf>
    <xf numFmtId="0" fontId="272" fillId="4" borderId="27" xfId="2" applyFont="1" applyFill="1" applyBorder="1" applyAlignment="1">
      <alignment horizontal="center" vertical="center" wrapText="1"/>
    </xf>
    <xf numFmtId="0" fontId="272" fillId="4" borderId="17" xfId="2" applyFont="1" applyFill="1" applyBorder="1" applyAlignment="1">
      <alignment horizontal="center" vertical="center" wrapText="1"/>
    </xf>
    <xf numFmtId="0" fontId="272" fillId="4" borderId="0" xfId="2" applyFont="1" applyFill="1" applyAlignment="1">
      <alignment horizontal="center" vertical="center" wrapText="1"/>
    </xf>
    <xf numFmtId="0" fontId="272" fillId="4" borderId="28" xfId="2" applyFont="1" applyFill="1" applyBorder="1" applyAlignment="1">
      <alignment horizontal="center" vertical="center" wrapText="1"/>
    </xf>
    <xf numFmtId="0" fontId="18" fillId="5" borderId="4" xfId="2" applyFont="1" applyFill="1" applyBorder="1" applyAlignment="1">
      <alignment horizontal="center" vertical="center" textRotation="90"/>
    </xf>
    <xf numFmtId="0" fontId="160" fillId="5" borderId="28" xfId="3" applyFont="1" applyFill="1" applyBorder="1" applyAlignment="1">
      <alignment horizontal="center" vertical="center" textRotation="90"/>
    </xf>
    <xf numFmtId="0" fontId="273" fillId="4" borderId="30" xfId="2" applyFont="1" applyFill="1" applyBorder="1" applyAlignment="1">
      <alignment horizontal="center" vertical="center"/>
    </xf>
    <xf numFmtId="0" fontId="273" fillId="4" borderId="25" xfId="2" applyFont="1" applyFill="1" applyBorder="1" applyAlignment="1">
      <alignment horizontal="center" vertical="center"/>
    </xf>
    <xf numFmtId="0" fontId="273" fillId="4" borderId="116" xfId="2" applyFont="1" applyFill="1" applyBorder="1" applyAlignment="1">
      <alignment horizontal="center" vertical="center"/>
    </xf>
    <xf numFmtId="0" fontId="273" fillId="4" borderId="42" xfId="2" applyFont="1" applyFill="1" applyBorder="1" applyAlignment="1">
      <alignment horizontal="center" vertical="center"/>
    </xf>
    <xf numFmtId="2" fontId="114" fillId="7" borderId="4" xfId="3" applyNumberFormat="1" applyFont="1" applyFill="1" applyBorder="1" applyAlignment="1" applyProtection="1">
      <alignment horizontal="center" vertical="center" wrapText="1"/>
      <protection locked="0"/>
    </xf>
    <xf numFmtId="0" fontId="12" fillId="6" borderId="22" xfId="3" applyFont="1" applyFill="1" applyBorder="1" applyAlignment="1">
      <alignment horizontal="center" vertical="center"/>
    </xf>
    <xf numFmtId="0" fontId="100" fillId="2" borderId="22" xfId="2" applyFont="1" applyFill="1" applyBorder="1" applyAlignment="1">
      <alignment horizontal="center" vertical="center"/>
    </xf>
    <xf numFmtId="0" fontId="100" fillId="2" borderId="0" xfId="2" applyFont="1" applyFill="1" applyAlignment="1">
      <alignment horizontal="center" vertical="center"/>
    </xf>
    <xf numFmtId="0" fontId="252" fillId="2" borderId="17" xfId="8" applyFont="1" applyFill="1" applyBorder="1" applyAlignment="1">
      <alignment horizontal="center" vertical="center" wrapText="1"/>
    </xf>
    <xf numFmtId="0" fontId="252" fillId="2" borderId="0" xfId="8" applyFont="1" applyFill="1" applyBorder="1" applyAlignment="1">
      <alignment horizontal="center" vertical="center" wrapText="1"/>
    </xf>
    <xf numFmtId="0" fontId="252" fillId="2" borderId="28" xfId="8" applyFont="1" applyFill="1" applyBorder="1" applyAlignment="1">
      <alignment horizontal="center" vertical="center" wrapText="1"/>
    </xf>
    <xf numFmtId="0" fontId="252" fillId="2" borderId="30" xfId="8" applyFont="1" applyFill="1" applyBorder="1" applyAlignment="1">
      <alignment horizontal="center" vertical="center" wrapText="1"/>
    </xf>
    <xf numFmtId="0" fontId="252" fillId="2" borderId="25" xfId="8" applyFont="1" applyFill="1" applyBorder="1" applyAlignment="1">
      <alignment horizontal="center" vertical="center" wrapText="1"/>
    </xf>
    <xf numFmtId="0" fontId="252" fillId="2" borderId="116" xfId="8" applyFont="1" applyFill="1" applyBorder="1" applyAlignment="1">
      <alignment horizontal="center" vertical="center" wrapText="1"/>
    </xf>
    <xf numFmtId="0" fontId="252" fillId="2" borderId="42" xfId="8" applyFont="1" applyFill="1" applyBorder="1" applyAlignment="1">
      <alignment horizontal="center" vertical="center" wrapText="1"/>
    </xf>
    <xf numFmtId="0" fontId="41" fillId="2" borderId="22" xfId="3" applyFont="1" applyFill="1" applyBorder="1" applyAlignment="1">
      <alignment horizontal="center" vertical="center"/>
    </xf>
    <xf numFmtId="0" fontId="9" fillId="2" borderId="0" xfId="2" applyFont="1" applyFill="1" applyAlignment="1">
      <alignment horizontal="left" vertical="center" wrapText="1"/>
    </xf>
    <xf numFmtId="0" fontId="9" fillId="2" borderId="4" xfId="2" applyFont="1" applyFill="1" applyBorder="1" applyAlignment="1">
      <alignment horizontal="left" vertical="center" wrapText="1"/>
    </xf>
    <xf numFmtId="0" fontId="218" fillId="2" borderId="22" xfId="2" applyFont="1" applyFill="1" applyBorder="1" applyAlignment="1">
      <alignment horizontal="left" vertical="center"/>
    </xf>
    <xf numFmtId="0" fontId="218" fillId="2" borderId="0" xfId="2" applyFont="1" applyFill="1" applyAlignment="1">
      <alignment horizontal="left" vertical="center"/>
    </xf>
    <xf numFmtId="0" fontId="218" fillId="2" borderId="4" xfId="2" applyFont="1" applyFill="1" applyBorder="1" applyAlignment="1">
      <alignment horizontal="left" vertical="center"/>
    </xf>
    <xf numFmtId="0" fontId="218" fillId="2" borderId="22" xfId="2" applyFont="1" applyFill="1" applyBorder="1" applyAlignment="1">
      <alignment horizontal="left" vertical="center" wrapText="1"/>
    </xf>
    <xf numFmtId="0" fontId="218" fillId="2" borderId="4" xfId="2" applyFont="1" applyFill="1" applyBorder="1" applyAlignment="1">
      <alignment horizontal="left" vertical="center" wrapText="1"/>
    </xf>
    <xf numFmtId="0" fontId="216" fillId="19" borderId="22" xfId="2" applyFont="1" applyFill="1" applyBorder="1" applyAlignment="1">
      <alignment horizontal="center" vertical="center"/>
    </xf>
    <xf numFmtId="0" fontId="216" fillId="19" borderId="0" xfId="2" applyFont="1" applyFill="1" applyAlignment="1">
      <alignment horizontal="center" vertical="center"/>
    </xf>
    <xf numFmtId="0" fontId="216" fillId="19" borderId="4" xfId="2" applyFont="1" applyFill="1" applyBorder="1" applyAlignment="1">
      <alignment horizontal="center" vertical="center"/>
    </xf>
    <xf numFmtId="0" fontId="41" fillId="17" borderId="22" xfId="3" applyFont="1" applyFill="1" applyBorder="1" applyAlignment="1">
      <alignment horizontal="center" vertical="center"/>
    </xf>
    <xf numFmtId="0" fontId="51" fillId="17" borderId="0" xfId="2" applyFont="1" applyFill="1" applyAlignment="1">
      <alignment horizontal="center" vertical="center"/>
    </xf>
    <xf numFmtId="169" fontId="51" fillId="17" borderId="0" xfId="2" applyNumberFormat="1" applyFont="1" applyFill="1" applyAlignment="1">
      <alignment horizontal="center" vertical="center"/>
    </xf>
    <xf numFmtId="1" fontId="51" fillId="17" borderId="0" xfId="2" applyNumberFormat="1" applyFont="1" applyFill="1" applyAlignment="1">
      <alignment horizontal="center" vertical="center"/>
    </xf>
    <xf numFmtId="167" fontId="201" fillId="17" borderId="0" xfId="2" applyNumberFormat="1" applyFont="1" applyFill="1" applyAlignment="1">
      <alignment horizontal="center" vertical="center"/>
    </xf>
    <xf numFmtId="167" fontId="201" fillId="17" borderId="4" xfId="2" applyNumberFormat="1" applyFont="1" applyFill="1" applyBorder="1" applyAlignment="1">
      <alignment horizontal="center" vertical="center"/>
    </xf>
    <xf numFmtId="0" fontId="175" fillId="2" borderId="5" xfId="2" applyFont="1" applyFill="1" applyBorder="1" applyAlignment="1">
      <alignment horizontal="center" vertical="center" wrapText="1"/>
    </xf>
    <xf numFmtId="0" fontId="175" fillId="2" borderId="0" xfId="2" applyFont="1" applyFill="1" applyAlignment="1">
      <alignment horizontal="center" vertical="center" wrapText="1"/>
    </xf>
    <xf numFmtId="0" fontId="175" fillId="2" borderId="4" xfId="2" applyFont="1" applyFill="1" applyBorder="1" applyAlignment="1">
      <alignment horizontal="center" vertical="center" wrapText="1"/>
    </xf>
    <xf numFmtId="0" fontId="113" fillId="0" borderId="17" xfId="2" applyFont="1" applyBorder="1" applyAlignment="1">
      <alignment horizontal="center" vertical="center"/>
    </xf>
    <xf numFmtId="0" fontId="32" fillId="5" borderId="0" xfId="2" applyFont="1" applyFill="1" applyAlignment="1">
      <alignment horizontal="center" vertical="center"/>
    </xf>
    <xf numFmtId="0" fontId="52" fillId="0" borderId="50" xfId="2" applyFont="1" applyBorder="1" applyAlignment="1">
      <alignment horizontal="center" vertical="center" wrapText="1"/>
    </xf>
    <xf numFmtId="0" fontId="52" fillId="0" borderId="4" xfId="2" applyFont="1" applyBorder="1" applyAlignment="1">
      <alignment horizontal="center" vertical="center" wrapText="1"/>
    </xf>
    <xf numFmtId="0" fontId="259" fillId="2" borderId="23" xfId="3" applyFont="1" applyFill="1" applyBorder="1" applyAlignment="1">
      <alignment horizontal="center" vertical="center"/>
    </xf>
    <xf numFmtId="0" fontId="259" fillId="2" borderId="6" xfId="3" applyFont="1" applyFill="1" applyBorder="1" applyAlignment="1">
      <alignment horizontal="center" vertical="center"/>
    </xf>
    <xf numFmtId="0" fontId="259" fillId="2" borderId="24" xfId="3" applyFont="1" applyFill="1" applyBorder="1" applyAlignment="1">
      <alignment horizontal="center" vertical="center"/>
    </xf>
    <xf numFmtId="0" fontId="207" fillId="2" borderId="22" xfId="8" applyFont="1" applyFill="1" applyBorder="1" applyAlignment="1">
      <alignment horizontal="center" vertical="center" wrapText="1"/>
    </xf>
    <xf numFmtId="0" fontId="207" fillId="2" borderId="0" xfId="8" applyFont="1" applyFill="1" applyBorder="1" applyAlignment="1">
      <alignment horizontal="center" vertical="center" wrapText="1"/>
    </xf>
    <xf numFmtId="0" fontId="207" fillId="2" borderId="4" xfId="8" applyFont="1" applyFill="1" applyBorder="1" applyAlignment="1">
      <alignment horizontal="center" vertical="center" wrapText="1"/>
    </xf>
    <xf numFmtId="0" fontId="112" fillId="2" borderId="5" xfId="1" applyFont="1" applyFill="1" applyBorder="1" applyAlignment="1">
      <alignment horizontal="center" vertical="center" wrapText="1"/>
    </xf>
    <xf numFmtId="0" fontId="26" fillId="5" borderId="17" xfId="1" applyFont="1" applyFill="1" applyBorder="1" applyAlignment="1">
      <alignment horizontal="center" vertical="center" wrapText="1"/>
    </xf>
    <xf numFmtId="0" fontId="26" fillId="5" borderId="0" xfId="1" applyFont="1" applyFill="1" applyAlignment="1">
      <alignment horizontal="center" vertical="center" wrapText="1"/>
    </xf>
    <xf numFmtId="0" fontId="39" fillId="6" borderId="5" xfId="2" applyFont="1" applyFill="1" applyBorder="1" applyAlignment="1">
      <alignment horizontal="center" vertical="center"/>
    </xf>
    <xf numFmtId="174" fontId="26" fillId="2" borderId="0" xfId="2" applyNumberFormat="1" applyFont="1" applyFill="1" applyAlignment="1">
      <alignment horizontal="center" vertical="center"/>
    </xf>
    <xf numFmtId="1" fontId="83" fillId="8" borderId="0" xfId="2" applyNumberFormat="1" applyFont="1" applyFill="1" applyAlignment="1">
      <alignment horizontal="center" vertical="center"/>
    </xf>
    <xf numFmtId="1" fontId="26" fillId="2" borderId="0" xfId="2" applyNumberFormat="1" applyFont="1" applyFill="1" applyAlignment="1">
      <alignment horizontal="center" vertical="center"/>
    </xf>
    <xf numFmtId="173" fontId="65" fillId="8" borderId="0" xfId="2" applyNumberFormat="1" applyFont="1" applyFill="1" applyAlignment="1">
      <alignment horizontal="center" vertical="center"/>
    </xf>
    <xf numFmtId="173" fontId="160" fillId="8" borderId="4" xfId="2" applyNumberFormat="1" applyFont="1" applyFill="1" applyBorder="1" applyAlignment="1">
      <alignment horizontal="center" vertical="center"/>
    </xf>
    <xf numFmtId="0" fontId="26" fillId="17" borderId="5" xfId="2" applyFont="1" applyFill="1" applyBorder="1" applyAlignment="1">
      <alignment horizontal="center" vertical="center"/>
    </xf>
    <xf numFmtId="169" fontId="26" fillId="17" borderId="0" xfId="2" applyNumberFormat="1" applyFont="1" applyFill="1" applyAlignment="1">
      <alignment horizontal="center" vertical="center"/>
    </xf>
    <xf numFmtId="0" fontId="26" fillId="2" borderId="23" xfId="1" applyFont="1" applyFill="1" applyBorder="1" applyAlignment="1">
      <alignment horizontal="center" vertical="center"/>
    </xf>
    <xf numFmtId="0" fontId="26" fillId="2" borderId="6" xfId="1" applyFont="1" applyFill="1" applyBorder="1" applyAlignment="1">
      <alignment horizontal="center" vertical="center"/>
    </xf>
    <xf numFmtId="0" fontId="26" fillId="2" borderId="24" xfId="1" applyFont="1" applyFill="1" applyBorder="1" applyAlignment="1">
      <alignment horizontal="center" vertical="center"/>
    </xf>
    <xf numFmtId="0" fontId="148" fillId="2" borderId="5" xfId="1" applyFont="1" applyFill="1" applyBorder="1" applyAlignment="1">
      <alignment horizontal="center" vertical="center" wrapText="1"/>
    </xf>
    <xf numFmtId="166" fontId="65" fillId="3" borderId="4" xfId="2" applyNumberFormat="1" applyFont="1" applyFill="1" applyBorder="1" applyAlignment="1">
      <alignment horizontal="center" vertical="center"/>
    </xf>
    <xf numFmtId="0" fontId="26" fillId="2" borderId="33" xfId="1" applyFont="1" applyFill="1" applyBorder="1" applyAlignment="1">
      <alignment horizontal="center" vertical="center"/>
    </xf>
    <xf numFmtId="0" fontId="26" fillId="2" borderId="38" xfId="1" applyFont="1" applyFill="1" applyBorder="1" applyAlignment="1">
      <alignment horizontal="center" vertical="center"/>
    </xf>
    <xf numFmtId="0" fontId="26" fillId="2" borderId="39" xfId="1" applyFont="1" applyFill="1" applyBorder="1" applyAlignment="1">
      <alignment horizontal="center" vertical="center"/>
    </xf>
    <xf numFmtId="1" fontId="60" fillId="8" borderId="0" xfId="2" applyNumberFormat="1" applyFont="1" applyFill="1" applyAlignment="1">
      <alignment horizontal="center" vertical="center"/>
    </xf>
    <xf numFmtId="1" fontId="26" fillId="5" borderId="0" xfId="2" applyNumberFormat="1" applyFont="1" applyFill="1" applyAlignment="1">
      <alignment horizontal="center" vertical="center"/>
    </xf>
    <xf numFmtId="1" fontId="30" fillId="17" borderId="0" xfId="2" applyNumberFormat="1" applyFont="1" applyFill="1" applyAlignment="1">
      <alignment horizontal="center" vertical="center"/>
    </xf>
    <xf numFmtId="167" fontId="58" fillId="2" borderId="0" xfId="2" applyNumberFormat="1" applyFont="1" applyFill="1" applyAlignment="1">
      <alignment horizontal="center" vertical="center"/>
    </xf>
    <xf numFmtId="173" fontId="160" fillId="2" borderId="4" xfId="2" applyNumberFormat="1" applyFont="1" applyFill="1" applyBorder="1" applyAlignment="1">
      <alignment horizontal="center" vertical="center"/>
    </xf>
    <xf numFmtId="0" fontId="71" fillId="2" borderId="5" xfId="2" applyFont="1" applyFill="1" applyBorder="1" applyAlignment="1">
      <alignment horizontal="center" vertical="center" wrapText="1"/>
    </xf>
    <xf numFmtId="0" fontId="71" fillId="2" borderId="0" xfId="2" applyFont="1" applyFill="1" applyAlignment="1">
      <alignment horizontal="center" vertical="center" wrapText="1"/>
    </xf>
    <xf numFmtId="0" fontId="71" fillId="2" borderId="4" xfId="2" applyFont="1" applyFill="1" applyBorder="1" applyAlignment="1">
      <alignment horizontal="center" vertical="center" wrapText="1"/>
    </xf>
    <xf numFmtId="0" fontId="148" fillId="2" borderId="33" xfId="1" applyFont="1" applyFill="1" applyBorder="1" applyAlignment="1">
      <alignment horizontal="center" vertical="center" wrapText="1"/>
    </xf>
    <xf numFmtId="0" fontId="93" fillId="2" borderId="38" xfId="1" applyFont="1" applyFill="1" applyBorder="1" applyAlignment="1">
      <alignment horizontal="center" vertical="center"/>
    </xf>
    <xf numFmtId="0" fontId="81" fillId="2" borderId="38" xfId="1" applyFont="1" applyFill="1" applyBorder="1" applyAlignment="1">
      <alignment horizontal="center" vertical="center"/>
    </xf>
    <xf numFmtId="0" fontId="35" fillId="2" borderId="38" xfId="1" applyFont="1" applyFill="1" applyBorder="1" applyAlignment="1">
      <alignment horizontal="center" vertical="center" wrapText="1"/>
    </xf>
    <xf numFmtId="0" fontId="35" fillId="2" borderId="27" xfId="1" applyFont="1" applyFill="1" applyBorder="1" applyAlignment="1">
      <alignment horizontal="center" vertical="center" wrapText="1"/>
    </xf>
    <xf numFmtId="0" fontId="35" fillId="2" borderId="0" xfId="1" applyFont="1" applyFill="1" applyAlignment="1">
      <alignment horizontal="center" vertical="center" wrapText="1"/>
    </xf>
    <xf numFmtId="0" fontId="35" fillId="2" borderId="28" xfId="1" applyFont="1" applyFill="1" applyBorder="1" applyAlignment="1">
      <alignment horizontal="center" vertical="center" wrapText="1"/>
    </xf>
    <xf numFmtId="2" fontId="117" fillId="7" borderId="58" xfId="3" applyNumberFormat="1" applyFont="1" applyFill="1" applyBorder="1" applyAlignment="1" applyProtection="1">
      <alignment horizontal="center" vertical="center" wrapText="1"/>
      <protection locked="0"/>
    </xf>
    <xf numFmtId="2" fontId="117" fillId="7" borderId="61" xfId="3" applyNumberFormat="1" applyFont="1" applyFill="1" applyBorder="1" applyAlignment="1" applyProtection="1">
      <alignment horizontal="center" vertical="center" wrapText="1"/>
      <protection locked="0"/>
    </xf>
    <xf numFmtId="2" fontId="8" fillId="7" borderId="84" xfId="3" applyNumberFormat="1" applyFont="1" applyFill="1" applyBorder="1" applyAlignment="1" applyProtection="1">
      <alignment horizontal="center" vertical="center" wrapText="1"/>
      <protection locked="0"/>
    </xf>
    <xf numFmtId="2" fontId="8" fillId="7" borderId="56" xfId="3" applyNumberFormat="1" applyFont="1" applyFill="1" applyBorder="1" applyAlignment="1" applyProtection="1">
      <alignment horizontal="center" vertical="center" wrapText="1"/>
      <protection locked="0"/>
    </xf>
    <xf numFmtId="0" fontId="153" fillId="6" borderId="89" xfId="2" applyFont="1" applyFill="1" applyBorder="1" applyAlignment="1">
      <alignment horizontal="center" vertical="center"/>
    </xf>
    <xf numFmtId="0" fontId="153" fillId="6" borderId="31" xfId="2" applyFont="1" applyFill="1" applyBorder="1" applyAlignment="1">
      <alignment horizontal="center" vertical="center"/>
    </xf>
    <xf numFmtId="0" fontId="153" fillId="6" borderId="90" xfId="2" applyFont="1" applyFill="1" applyBorder="1" applyAlignment="1">
      <alignment horizontal="center" vertical="center"/>
    </xf>
    <xf numFmtId="0" fontId="41" fillId="2" borderId="5" xfId="3" applyFont="1" applyFill="1" applyBorder="1" applyAlignment="1">
      <alignment horizontal="center" vertical="center"/>
    </xf>
    <xf numFmtId="0" fontId="7" fillId="2" borderId="0" xfId="2" applyFont="1" applyFill="1" applyAlignment="1">
      <alignment horizontal="center" vertical="center" wrapText="1"/>
    </xf>
    <xf numFmtId="0" fontId="7" fillId="2" borderId="4" xfId="2" applyFont="1" applyFill="1" applyBorder="1" applyAlignment="1">
      <alignment horizontal="center" vertical="center" wrapText="1"/>
    </xf>
    <xf numFmtId="0" fontId="92" fillId="6" borderId="5" xfId="2" applyFont="1" applyFill="1" applyBorder="1" applyAlignment="1">
      <alignment horizontal="center" vertical="center" wrapText="1"/>
    </xf>
    <xf numFmtId="0" fontId="92" fillId="6" borderId="0" xfId="2" applyFont="1" applyFill="1" applyAlignment="1">
      <alignment horizontal="center" vertical="center" wrapText="1"/>
    </xf>
    <xf numFmtId="0" fontId="92" fillId="6" borderId="4" xfId="2" applyFont="1" applyFill="1" applyBorder="1" applyAlignment="1">
      <alignment horizontal="center" vertical="center" wrapText="1"/>
    </xf>
    <xf numFmtId="0" fontId="32" fillId="2" borderId="23" xfId="2" applyFont="1" applyFill="1" applyBorder="1" applyAlignment="1">
      <alignment horizontal="center"/>
    </xf>
    <xf numFmtId="0" fontId="32" fillId="2" borderId="6" xfId="2" applyFont="1" applyFill="1" applyBorder="1" applyAlignment="1">
      <alignment horizontal="center"/>
    </xf>
    <xf numFmtId="0" fontId="32" fillId="2" borderId="24" xfId="2" applyFont="1" applyFill="1" applyBorder="1" applyAlignment="1">
      <alignment horizontal="center"/>
    </xf>
    <xf numFmtId="0" fontId="207" fillId="2" borderId="5" xfId="8" applyFont="1" applyFill="1" applyBorder="1" applyAlignment="1">
      <alignment horizontal="center" vertical="center" wrapText="1"/>
    </xf>
    <xf numFmtId="0" fontId="207" fillId="2" borderId="9" xfId="8" applyFont="1" applyFill="1" applyBorder="1" applyAlignment="1">
      <alignment horizontal="center" vertical="center" wrapText="1"/>
    </xf>
    <xf numFmtId="0" fontId="207" fillId="2" borderId="10" xfId="8" applyFont="1" applyFill="1" applyBorder="1" applyAlignment="1">
      <alignment horizontal="center" vertical="center" wrapText="1"/>
    </xf>
    <xf numFmtId="0" fontId="207" fillId="2" borderId="11" xfId="8" applyFont="1" applyFill="1" applyBorder="1" applyAlignment="1">
      <alignment horizontal="center" vertical="center" wrapText="1"/>
    </xf>
    <xf numFmtId="0" fontId="250" fillId="2" borderId="5" xfId="2" applyFont="1" applyFill="1" applyBorder="1" applyAlignment="1">
      <alignment horizontal="center" vertical="center" wrapText="1"/>
    </xf>
    <xf numFmtId="0" fontId="250" fillId="2" borderId="0" xfId="2" applyFont="1" applyFill="1" applyAlignment="1">
      <alignment horizontal="center" vertical="center" wrapText="1"/>
    </xf>
    <xf numFmtId="0" fontId="250" fillId="2" borderId="4" xfId="2" applyFont="1" applyFill="1" applyBorder="1" applyAlignment="1">
      <alignment horizontal="center" vertical="center" wrapText="1"/>
    </xf>
    <xf numFmtId="0" fontId="55" fillId="2" borderId="5" xfId="3" applyFont="1" applyFill="1" applyBorder="1" applyAlignment="1">
      <alignment horizontal="left" vertical="center" wrapText="1"/>
    </xf>
    <xf numFmtId="0" fontId="55" fillId="2" borderId="0" xfId="3" applyFont="1" applyFill="1" applyAlignment="1">
      <alignment horizontal="left" vertical="center" wrapText="1"/>
    </xf>
    <xf numFmtId="0" fontId="55" fillId="2" borderId="4" xfId="3" applyFont="1" applyFill="1" applyBorder="1" applyAlignment="1">
      <alignment horizontal="left" vertical="center" wrapText="1"/>
    </xf>
    <xf numFmtId="0" fontId="217" fillId="3" borderId="5" xfId="2" applyFont="1" applyFill="1" applyBorder="1" applyAlignment="1">
      <alignment horizontal="center" vertical="center" wrapText="1"/>
    </xf>
    <xf numFmtId="0" fontId="217" fillId="3" borderId="0" xfId="2" applyFont="1" applyFill="1" applyAlignment="1">
      <alignment horizontal="center" vertical="center" wrapText="1"/>
    </xf>
    <xf numFmtId="0" fontId="217" fillId="3" borderId="4" xfId="2" applyFont="1" applyFill="1" applyBorder="1" applyAlignment="1">
      <alignment horizontal="center" vertical="center" wrapText="1"/>
    </xf>
    <xf numFmtId="0" fontId="271" fillId="2" borderId="5" xfId="2" applyFont="1" applyFill="1" applyBorder="1" applyAlignment="1">
      <alignment horizontal="center" vertical="center" wrapText="1"/>
    </xf>
    <xf numFmtId="0" fontId="271" fillId="2" borderId="0" xfId="2" applyFont="1" applyFill="1" applyAlignment="1">
      <alignment horizontal="center" vertical="center" wrapText="1"/>
    </xf>
    <xf numFmtId="0" fontId="271" fillId="2" borderId="4" xfId="2" applyFont="1" applyFill="1" applyBorder="1" applyAlignment="1">
      <alignment horizontal="center" vertical="center" wrapText="1"/>
    </xf>
    <xf numFmtId="0" fontId="10" fillId="2" borderId="5" xfId="0" applyFont="1" applyFill="1" applyBorder="1" applyAlignment="1">
      <alignment horizontal="center" vertical="center" wrapText="1"/>
    </xf>
    <xf numFmtId="0" fontId="174" fillId="2" borderId="5" xfId="2" applyFont="1" applyFill="1" applyBorder="1" applyAlignment="1">
      <alignment horizontal="center" vertical="center" wrapText="1"/>
    </xf>
    <xf numFmtId="0" fontId="174" fillId="2" borderId="4" xfId="2" applyFont="1" applyFill="1" applyBorder="1" applyAlignment="1">
      <alignment horizontal="center" vertical="center" wrapText="1"/>
    </xf>
    <xf numFmtId="0" fontId="44" fillId="2" borderId="5" xfId="3" applyFont="1" applyFill="1" applyBorder="1" applyAlignment="1">
      <alignment horizontal="center" vertical="center"/>
    </xf>
    <xf numFmtId="0" fontId="44" fillId="2" borderId="0" xfId="3" applyFont="1" applyFill="1" applyAlignment="1">
      <alignment horizontal="center" vertical="center"/>
    </xf>
    <xf numFmtId="0" fontId="44" fillId="2" borderId="4" xfId="3" applyFont="1" applyFill="1" applyBorder="1" applyAlignment="1">
      <alignment horizontal="center" vertical="center"/>
    </xf>
    <xf numFmtId="0" fontId="10" fillId="5" borderId="4" xfId="0" applyFont="1" applyFill="1" applyBorder="1" applyAlignment="1">
      <alignment horizontal="center" vertical="center" textRotation="90" wrapText="1"/>
    </xf>
    <xf numFmtId="0" fontId="44" fillId="2" borderId="7" xfId="3" applyFont="1" applyFill="1" applyBorder="1" applyAlignment="1">
      <alignment horizontal="center" vertical="center"/>
    </xf>
    <xf numFmtId="0" fontId="44" fillId="2" borderId="15" xfId="3" applyFont="1" applyFill="1" applyBorder="1" applyAlignment="1">
      <alignment horizontal="center" vertical="center"/>
    </xf>
    <xf numFmtId="0" fontId="35" fillId="2" borderId="4" xfId="1" applyFont="1" applyFill="1" applyBorder="1" applyAlignment="1">
      <alignment horizontal="center" vertical="center" wrapText="1"/>
    </xf>
    <xf numFmtId="0" fontId="12" fillId="6" borderId="5" xfId="3" applyFont="1" applyFill="1" applyBorder="1" applyAlignment="1">
      <alignment horizontal="center" vertical="center"/>
    </xf>
    <xf numFmtId="167" fontId="58" fillId="2" borderId="4" xfId="2" applyNumberFormat="1" applyFont="1" applyFill="1" applyBorder="1" applyAlignment="1">
      <alignment horizontal="center" vertical="center"/>
    </xf>
    <xf numFmtId="0" fontId="94" fillId="6" borderId="5" xfId="3" applyFont="1" applyFill="1" applyBorder="1" applyAlignment="1">
      <alignment horizontal="center" vertical="center"/>
    </xf>
    <xf numFmtId="165" fontId="44" fillId="6" borderId="0" xfId="1" applyNumberFormat="1" applyFont="1" applyFill="1" applyAlignment="1" applyProtection="1">
      <alignment horizontal="center" vertical="center"/>
      <protection locked="0"/>
    </xf>
    <xf numFmtId="1" fontId="26" fillId="5" borderId="4" xfId="2" applyNumberFormat="1" applyFont="1" applyFill="1" applyBorder="1" applyAlignment="1">
      <alignment horizontal="center" vertical="center"/>
    </xf>
    <xf numFmtId="0" fontId="92" fillId="2" borderId="5" xfId="2" applyFont="1" applyFill="1" applyBorder="1" applyAlignment="1">
      <alignment horizontal="center" vertical="center" wrapText="1"/>
    </xf>
    <xf numFmtId="0" fontId="92" fillId="2" borderId="0" xfId="2" applyFont="1" applyFill="1" applyAlignment="1">
      <alignment horizontal="center" vertical="center" wrapText="1"/>
    </xf>
    <xf numFmtId="0" fontId="92" fillId="2" borderId="4" xfId="2" applyFont="1" applyFill="1" applyBorder="1" applyAlignment="1">
      <alignment horizontal="center" vertical="center" wrapText="1"/>
    </xf>
    <xf numFmtId="0" fontId="96" fillId="2" borderId="0" xfId="3" applyFont="1" applyFill="1" applyAlignment="1">
      <alignment horizontal="center" vertical="center"/>
    </xf>
    <xf numFmtId="0" fontId="82" fillId="2" borderId="0" xfId="3" applyFont="1" applyFill="1" applyAlignment="1">
      <alignment horizontal="center" vertical="center"/>
    </xf>
    <xf numFmtId="167" fontId="56" fillId="2" borderId="4" xfId="2" applyNumberFormat="1" applyFont="1" applyFill="1" applyBorder="1" applyAlignment="1">
      <alignment horizontal="center" vertical="center"/>
    </xf>
    <xf numFmtId="2" fontId="32" fillId="7" borderId="0" xfId="3" applyNumberFormat="1" applyFont="1" applyFill="1" applyAlignment="1" applyProtection="1">
      <alignment horizontal="center" vertical="center" wrapText="1"/>
      <protection locked="0"/>
    </xf>
    <xf numFmtId="2" fontId="32" fillId="7" borderId="4" xfId="3" applyNumberFormat="1" applyFont="1" applyFill="1" applyBorder="1" applyAlignment="1" applyProtection="1">
      <alignment horizontal="center" vertical="center" wrapText="1"/>
      <protection locked="0"/>
    </xf>
    <xf numFmtId="0" fontId="51" fillId="2" borderId="7" xfId="3" applyFont="1" applyFill="1" applyBorder="1" applyAlignment="1">
      <alignment horizontal="center" vertical="center"/>
    </xf>
    <xf numFmtId="0" fontId="51" fillId="2" borderId="15" xfId="3" applyFont="1" applyFill="1" applyBorder="1" applyAlignment="1">
      <alignment horizontal="center" vertical="center"/>
    </xf>
    <xf numFmtId="0" fontId="185" fillId="19" borderId="5" xfId="2" applyFont="1" applyFill="1" applyBorder="1" applyAlignment="1">
      <alignment horizontal="center" vertical="center"/>
    </xf>
    <xf numFmtId="0" fontId="185" fillId="19" borderId="0" xfId="2" applyFont="1" applyFill="1" applyAlignment="1">
      <alignment horizontal="center" vertical="center"/>
    </xf>
    <xf numFmtId="0" fontId="185" fillId="19" borderId="4" xfId="2" applyFont="1" applyFill="1" applyBorder="1" applyAlignment="1">
      <alignment horizontal="center" vertical="center"/>
    </xf>
    <xf numFmtId="164" fontId="30" fillId="22" borderId="0" xfId="2" applyNumberFormat="1" applyFont="1" applyFill="1" applyAlignment="1">
      <alignment horizontal="center" vertical="center"/>
    </xf>
    <xf numFmtId="164" fontId="44" fillId="6" borderId="0" xfId="2" applyNumberFormat="1" applyFont="1" applyFill="1" applyAlignment="1">
      <alignment horizontal="center" vertical="center"/>
    </xf>
    <xf numFmtId="164" fontId="30" fillId="2" borderId="0" xfId="1" applyNumberFormat="1" applyFont="1" applyFill="1" applyAlignment="1">
      <alignment horizontal="center" vertical="center"/>
    </xf>
    <xf numFmtId="165" fontId="30" fillId="2" borderId="0" xfId="2" applyNumberFormat="1" applyFont="1" applyFill="1" applyAlignment="1">
      <alignment horizontal="center" vertical="center"/>
    </xf>
    <xf numFmtId="165" fontId="30" fillId="2" borderId="4" xfId="2" applyNumberFormat="1" applyFont="1" applyFill="1" applyBorder="1" applyAlignment="1">
      <alignment horizontal="center" vertical="center"/>
    </xf>
    <xf numFmtId="0" fontId="41" fillId="8" borderId="80" xfId="3" applyFont="1" applyFill="1" applyBorder="1" applyAlignment="1">
      <alignment horizontal="center" vertical="center"/>
    </xf>
    <xf numFmtId="0" fontId="41" fillId="8" borderId="5" xfId="3" applyFont="1" applyFill="1" applyBorder="1" applyAlignment="1">
      <alignment horizontal="center" vertical="center"/>
    </xf>
    <xf numFmtId="0" fontId="51" fillId="8" borderId="0" xfId="2" applyFont="1" applyFill="1" applyAlignment="1">
      <alignment horizontal="center" vertical="center"/>
    </xf>
    <xf numFmtId="169" fontId="51" fillId="8" borderId="81" xfId="2" applyNumberFormat="1" applyFont="1" applyFill="1" applyBorder="1" applyAlignment="1">
      <alignment horizontal="center" vertical="center"/>
    </xf>
    <xf numFmtId="1" fontId="51" fillId="8" borderId="81" xfId="2" applyNumberFormat="1" applyFont="1" applyFill="1" applyBorder="1" applyAlignment="1">
      <alignment horizontal="center" vertical="center"/>
    </xf>
    <xf numFmtId="167" fontId="56" fillId="8" borderId="82" xfId="2" applyNumberFormat="1" applyFont="1" applyFill="1" applyBorder="1" applyAlignment="1">
      <alignment horizontal="center" vertical="center"/>
    </xf>
    <xf numFmtId="167" fontId="56" fillId="8" borderId="4" xfId="2" applyNumberFormat="1" applyFont="1" applyFill="1" applyBorder="1" applyAlignment="1">
      <alignment horizontal="center" vertical="center"/>
    </xf>
    <xf numFmtId="0" fontId="215" fillId="6" borderId="5" xfId="2" applyFont="1" applyFill="1" applyBorder="1" applyAlignment="1">
      <alignment horizontal="center" vertical="center" wrapText="1"/>
    </xf>
    <xf numFmtId="0" fontId="215" fillId="6" borderId="0" xfId="2" applyFont="1" applyFill="1" applyAlignment="1">
      <alignment horizontal="center" vertical="center" wrapText="1"/>
    </xf>
    <xf numFmtId="0" fontId="215" fillId="6" borderId="4" xfId="2" applyFont="1" applyFill="1" applyBorder="1" applyAlignment="1">
      <alignment horizontal="center" vertical="center" wrapText="1"/>
    </xf>
    <xf numFmtId="0" fontId="215" fillId="6" borderId="12" xfId="2" applyFont="1" applyFill="1" applyBorder="1" applyAlignment="1">
      <alignment horizontal="center" vertical="center" wrapText="1"/>
    </xf>
    <xf numFmtId="0" fontId="215" fillId="6" borderId="13" xfId="2" applyFont="1" applyFill="1" applyBorder="1" applyAlignment="1">
      <alignment horizontal="center" vertical="center" wrapText="1"/>
    </xf>
    <xf numFmtId="0" fontId="215" fillId="6" borderId="16" xfId="2" applyFont="1" applyFill="1" applyBorder="1" applyAlignment="1">
      <alignment horizontal="center" vertical="center" wrapText="1"/>
    </xf>
    <xf numFmtId="0" fontId="177" fillId="2" borderId="5" xfId="2" applyFont="1" applyFill="1" applyBorder="1" applyAlignment="1">
      <alignment horizontal="left" vertical="center"/>
    </xf>
    <xf numFmtId="0" fontId="177" fillId="2" borderId="0" xfId="2" applyFont="1" applyFill="1" applyAlignment="1">
      <alignment horizontal="left" vertical="center"/>
    </xf>
    <xf numFmtId="0" fontId="177" fillId="2" borderId="4" xfId="2" applyFont="1" applyFill="1" applyBorder="1" applyAlignment="1">
      <alignment horizontal="left" vertical="center"/>
    </xf>
    <xf numFmtId="2" fontId="65" fillId="7" borderId="0" xfId="3" applyNumberFormat="1" applyFont="1" applyFill="1" applyAlignment="1" applyProtection="1">
      <alignment horizontal="center" vertical="center" wrapText="1"/>
      <protection locked="0"/>
    </xf>
    <xf numFmtId="2" fontId="65" fillId="7" borderId="4" xfId="3" applyNumberFormat="1" applyFont="1" applyFill="1" applyBorder="1" applyAlignment="1" applyProtection="1">
      <alignment horizontal="center" vertical="center" wrapText="1"/>
      <protection locked="0"/>
    </xf>
    <xf numFmtId="0" fontId="181" fillId="2" borderId="5" xfId="3" applyFont="1" applyFill="1" applyBorder="1" applyAlignment="1">
      <alignment horizontal="center" vertical="center"/>
    </xf>
    <xf numFmtId="0" fontId="181" fillId="2" borderId="43" xfId="3" applyFont="1" applyFill="1" applyBorder="1" applyAlignment="1">
      <alignment horizontal="center" vertical="center"/>
    </xf>
    <xf numFmtId="0" fontId="9" fillId="2" borderId="4" xfId="2" applyFont="1" applyFill="1" applyBorder="1" applyAlignment="1">
      <alignment horizontal="center" vertical="center" wrapText="1"/>
    </xf>
    <xf numFmtId="169" fontId="38" fillId="8" borderId="0" xfId="2" applyNumberFormat="1" applyFont="1" applyFill="1" applyAlignment="1">
      <alignment horizontal="center" vertical="center"/>
    </xf>
    <xf numFmtId="1" fontId="38" fillId="8" borderId="0" xfId="2" applyNumberFormat="1" applyFont="1" applyFill="1" applyAlignment="1">
      <alignment horizontal="center" vertical="center"/>
    </xf>
    <xf numFmtId="164" fontId="39" fillId="6" borderId="4" xfId="2" applyNumberFormat="1" applyFont="1" applyFill="1" applyBorder="1" applyAlignment="1">
      <alignment horizontal="center" vertical="center"/>
    </xf>
    <xf numFmtId="0" fontId="30" fillId="2" borderId="5" xfId="1" applyFont="1" applyFill="1" applyBorder="1" applyAlignment="1">
      <alignment horizontal="center" vertical="center"/>
    </xf>
    <xf numFmtId="0" fontId="30" fillId="2" borderId="0" xfId="1" applyFont="1" applyFill="1" applyAlignment="1">
      <alignment horizontal="center" vertical="center"/>
    </xf>
    <xf numFmtId="2" fontId="119" fillId="29" borderId="0" xfId="3" applyNumberFormat="1" applyFont="1" applyFill="1" applyAlignment="1" applyProtection="1">
      <alignment horizontal="center" vertical="center" wrapText="1"/>
      <protection locked="0"/>
    </xf>
    <xf numFmtId="0" fontId="251" fillId="2" borderId="5" xfId="2" applyFont="1" applyFill="1" applyBorder="1" applyAlignment="1">
      <alignment horizontal="center" vertical="center" wrapText="1"/>
    </xf>
    <xf numFmtId="0" fontId="251" fillId="2" borderId="0" xfId="2" applyFont="1" applyFill="1" applyAlignment="1">
      <alignment horizontal="center" vertical="center" wrapText="1"/>
    </xf>
    <xf numFmtId="0" fontId="251" fillId="2" borderId="4" xfId="2" applyFont="1" applyFill="1" applyBorder="1" applyAlignment="1">
      <alignment horizontal="center" vertical="center" wrapText="1"/>
    </xf>
    <xf numFmtId="0" fontId="110" fillId="2" borderId="5" xfId="3" applyFont="1" applyFill="1" applyBorder="1" applyAlignment="1">
      <alignment horizontal="center" vertical="center"/>
    </xf>
    <xf numFmtId="0" fontId="30" fillId="2" borderId="4" xfId="2" applyFont="1" applyFill="1" applyBorder="1" applyAlignment="1">
      <alignment horizontal="center" vertical="center" wrapText="1"/>
    </xf>
    <xf numFmtId="0" fontId="30" fillId="2" borderId="5" xfId="2" applyFont="1" applyFill="1" applyBorder="1" applyAlignment="1">
      <alignment horizontal="center"/>
    </xf>
    <xf numFmtId="0" fontId="30" fillId="2" borderId="0" xfId="2" applyFont="1" applyFill="1" applyAlignment="1">
      <alignment horizontal="center"/>
    </xf>
    <xf numFmtId="0" fontId="30" fillId="2" borderId="4" xfId="2" applyFont="1" applyFill="1" applyBorder="1" applyAlignment="1">
      <alignment horizontal="center"/>
    </xf>
    <xf numFmtId="0" fontId="39" fillId="2" borderId="0" xfId="2" applyFont="1" applyFill="1" applyAlignment="1">
      <alignment horizontal="center" vertical="center" wrapText="1"/>
    </xf>
    <xf numFmtId="0" fontId="39" fillId="2" borderId="4" xfId="2" applyFont="1" applyFill="1" applyBorder="1" applyAlignment="1">
      <alignment horizontal="center" vertical="center" wrapText="1"/>
    </xf>
    <xf numFmtId="0" fontId="252" fillId="2" borderId="5" xfId="8" applyFont="1" applyFill="1" applyBorder="1" applyAlignment="1">
      <alignment horizontal="center" vertical="center" wrapText="1"/>
    </xf>
    <xf numFmtId="0" fontId="252" fillId="2" borderId="4" xfId="8" applyFont="1" applyFill="1" applyBorder="1" applyAlignment="1">
      <alignment horizontal="center" vertical="center" wrapText="1"/>
    </xf>
    <xf numFmtId="2" fontId="119" fillId="29" borderId="4" xfId="3" applyNumberFormat="1" applyFont="1" applyFill="1" applyBorder="1" applyAlignment="1" applyProtection="1">
      <alignment horizontal="center" vertical="center" wrapText="1"/>
      <protection locked="0"/>
    </xf>
    <xf numFmtId="0" fontId="218" fillId="3" borderId="5" xfId="2" applyFont="1" applyFill="1" applyBorder="1" applyAlignment="1">
      <alignment horizontal="center" vertical="center" wrapText="1"/>
    </xf>
    <xf numFmtId="0" fontId="218" fillId="3" borderId="0" xfId="2" applyFont="1" applyFill="1" applyAlignment="1">
      <alignment horizontal="center" vertical="center" wrapText="1"/>
    </xf>
    <xf numFmtId="0" fontId="218" fillId="3" borderId="4" xfId="2" applyFont="1" applyFill="1" applyBorder="1" applyAlignment="1">
      <alignment horizontal="center" vertical="center" wrapText="1"/>
    </xf>
    <xf numFmtId="167" fontId="58" fillId="8" borderId="0" xfId="2" applyNumberFormat="1" applyFont="1" applyFill="1" applyAlignment="1">
      <alignment horizontal="center" vertical="center"/>
    </xf>
    <xf numFmtId="173" fontId="68" fillId="8" borderId="0" xfId="2" applyNumberFormat="1" applyFont="1" applyFill="1" applyAlignment="1">
      <alignment horizontal="center" vertical="center"/>
    </xf>
    <xf numFmtId="164" fontId="253" fillId="8" borderId="0" xfId="2" applyNumberFormat="1" applyFont="1" applyFill="1" applyAlignment="1">
      <alignment horizontal="center" vertical="center"/>
    </xf>
    <xf numFmtId="167" fontId="56" fillId="8" borderId="0" xfId="2" applyNumberFormat="1" applyFont="1" applyFill="1" applyAlignment="1">
      <alignment horizontal="center" vertical="center"/>
    </xf>
    <xf numFmtId="166" fontId="65" fillId="8" borderId="0" xfId="2" applyNumberFormat="1" applyFont="1" applyFill="1" applyAlignment="1">
      <alignment horizontal="center" vertical="center"/>
    </xf>
    <xf numFmtId="166" fontId="65" fillId="8" borderId="4" xfId="2" applyNumberFormat="1" applyFont="1" applyFill="1" applyBorder="1" applyAlignment="1">
      <alignment horizontal="center" vertical="center"/>
    </xf>
    <xf numFmtId="0" fontId="257" fillId="2" borderId="5" xfId="2" applyFont="1" applyFill="1" applyBorder="1" applyAlignment="1">
      <alignment horizontal="center" vertical="center" wrapText="1"/>
    </xf>
    <xf numFmtId="0" fontId="257" fillId="2" borderId="0" xfId="2" applyFont="1" applyFill="1" applyAlignment="1">
      <alignment horizontal="center" vertical="center" wrapText="1"/>
    </xf>
    <xf numFmtId="0" fontId="257" fillId="2" borderId="4" xfId="2" applyFont="1" applyFill="1" applyBorder="1" applyAlignment="1">
      <alignment horizontal="center" vertical="center" wrapText="1"/>
    </xf>
    <xf numFmtId="0" fontId="218" fillId="2" borderId="5" xfId="2" applyFont="1" applyFill="1" applyBorder="1" applyAlignment="1">
      <alignment horizontal="center" vertical="center" wrapText="1"/>
    </xf>
    <xf numFmtId="0" fontId="218" fillId="2" borderId="0" xfId="2" applyFont="1" applyFill="1" applyAlignment="1">
      <alignment horizontal="center" vertical="center" wrapText="1"/>
    </xf>
    <xf numFmtId="0" fontId="218" fillId="2" borderId="4" xfId="2" applyFont="1" applyFill="1" applyBorder="1" applyAlignment="1">
      <alignment horizontal="center" vertical="center" wrapText="1"/>
    </xf>
    <xf numFmtId="0" fontId="29" fillId="2" borderId="5" xfId="3" applyFont="1" applyFill="1" applyBorder="1" applyAlignment="1">
      <alignment horizontal="center" vertical="center" wrapText="1"/>
    </xf>
    <xf numFmtId="0" fontId="29" fillId="2" borderId="0" xfId="3" applyFont="1" applyFill="1" applyAlignment="1">
      <alignment horizontal="center" vertical="center" wrapText="1"/>
    </xf>
    <xf numFmtId="0" fontId="29" fillId="2" borderId="4" xfId="3" applyFont="1" applyFill="1" applyBorder="1" applyAlignment="1">
      <alignment horizontal="center" vertical="center" wrapText="1"/>
    </xf>
    <xf numFmtId="0" fontId="29" fillId="2" borderId="5" xfId="3" applyFont="1" applyFill="1" applyBorder="1" applyAlignment="1">
      <alignment horizontal="center" vertical="center"/>
    </xf>
    <xf numFmtId="0" fontId="29" fillId="2" borderId="0" xfId="3" applyFont="1" applyFill="1" applyAlignment="1">
      <alignment horizontal="center" vertical="center"/>
    </xf>
    <xf numFmtId="0" fontId="29" fillId="2" borderId="4" xfId="3" applyFont="1" applyFill="1" applyBorder="1" applyAlignment="1">
      <alignment horizontal="center" vertical="center"/>
    </xf>
    <xf numFmtId="0" fontId="0" fillId="2" borderId="5" xfId="0" applyFill="1" applyBorder="1" applyAlignment="1">
      <alignment horizontal="center" vertical="center" wrapText="1"/>
    </xf>
    <xf numFmtId="0" fontId="0" fillId="2" borderId="4" xfId="0" applyFill="1" applyBorder="1" applyAlignment="1">
      <alignment horizontal="center" vertical="center" wrapText="1"/>
    </xf>
    <xf numFmtId="0" fontId="0" fillId="2" borderId="9" xfId="0" applyFill="1" applyBorder="1" applyAlignment="1">
      <alignment horizontal="center" vertical="center" wrapText="1"/>
    </xf>
    <xf numFmtId="0" fontId="0" fillId="2" borderId="11" xfId="0" applyFill="1" applyBorder="1" applyAlignment="1">
      <alignment horizontal="center" vertical="center" wrapText="1"/>
    </xf>
    <xf numFmtId="0" fontId="189" fillId="2" borderId="5" xfId="3" applyFont="1" applyFill="1" applyBorder="1" applyAlignment="1">
      <alignment horizontal="center" vertical="top"/>
    </xf>
    <xf numFmtId="0" fontId="157" fillId="2" borderId="0" xfId="2" applyFont="1" applyFill="1" applyAlignment="1">
      <alignment horizontal="center" vertical="center" wrapText="1"/>
    </xf>
    <xf numFmtId="0" fontId="157" fillId="2" borderId="4" xfId="2" applyFont="1" applyFill="1" applyBorder="1" applyAlignment="1">
      <alignment horizontal="center" vertical="center" wrapText="1"/>
    </xf>
    <xf numFmtId="0" fontId="43" fillId="2" borderId="5" xfId="3" applyFont="1" applyFill="1" applyBorder="1" applyAlignment="1">
      <alignment horizontal="center" vertical="center" wrapText="1"/>
    </xf>
    <xf numFmtId="0" fontId="43" fillId="2" borderId="0" xfId="3" applyFont="1" applyFill="1" applyAlignment="1">
      <alignment horizontal="center" vertical="center" wrapText="1"/>
    </xf>
    <xf numFmtId="0" fontId="43" fillId="2" borderId="4" xfId="3" applyFont="1" applyFill="1" applyBorder="1" applyAlignment="1">
      <alignment horizontal="center" vertical="center" wrapText="1"/>
    </xf>
    <xf numFmtId="0" fontId="254" fillId="2" borderId="5" xfId="3" applyFont="1" applyFill="1" applyBorder="1" applyAlignment="1">
      <alignment horizontal="center" vertical="center"/>
    </xf>
    <xf numFmtId="0" fontId="255" fillId="2" borderId="0" xfId="2" applyFont="1" applyFill="1" applyAlignment="1">
      <alignment horizontal="left" vertical="center" wrapText="1"/>
    </xf>
    <xf numFmtId="0" fontId="255" fillId="2" borderId="4" xfId="2" applyFont="1" applyFill="1" applyBorder="1" applyAlignment="1">
      <alignment horizontal="left" vertical="center" wrapText="1"/>
    </xf>
    <xf numFmtId="0" fontId="55" fillId="2" borderId="5" xfId="3" applyFont="1" applyFill="1" applyBorder="1" applyAlignment="1">
      <alignment horizontal="center" vertical="center" wrapText="1"/>
    </xf>
    <xf numFmtId="0" fontId="55" fillId="2" borderId="0" xfId="3" applyFont="1" applyFill="1" applyAlignment="1">
      <alignment horizontal="center" vertical="center" wrapText="1"/>
    </xf>
    <xf numFmtId="0" fontId="55" fillId="2" borderId="4" xfId="3" applyFont="1" applyFill="1" applyBorder="1" applyAlignment="1">
      <alignment horizontal="center" vertical="center" wrapText="1"/>
    </xf>
    <xf numFmtId="0" fontId="10" fillId="2" borderId="5" xfId="0" applyFont="1" applyFill="1" applyBorder="1" applyAlignment="1">
      <alignment horizontal="center" wrapText="1"/>
    </xf>
    <xf numFmtId="0" fontId="10" fillId="2" borderId="4" xfId="0" applyFont="1" applyFill="1" applyBorder="1" applyAlignment="1">
      <alignment horizontal="center" wrapText="1"/>
    </xf>
    <xf numFmtId="0" fontId="10" fillId="2" borderId="9" xfId="0" applyFont="1" applyFill="1" applyBorder="1" applyAlignment="1">
      <alignment horizontal="center" wrapText="1"/>
    </xf>
    <xf numFmtId="0" fontId="10" fillId="2" borderId="10" xfId="0" applyFont="1" applyFill="1" applyBorder="1" applyAlignment="1">
      <alignment horizontal="center" wrapText="1"/>
    </xf>
    <xf numFmtId="0" fontId="10" fillId="2" borderId="11" xfId="0" applyFont="1" applyFill="1" applyBorder="1" applyAlignment="1">
      <alignment horizontal="center" wrapText="1"/>
    </xf>
    <xf numFmtId="0" fontId="219" fillId="2" borderId="5" xfId="3" applyFont="1" applyFill="1" applyBorder="1" applyAlignment="1">
      <alignment horizontal="center" vertical="center"/>
    </xf>
    <xf numFmtId="0" fontId="256" fillId="2" borderId="0" xfId="2" applyFont="1" applyFill="1" applyAlignment="1">
      <alignment horizontal="center" vertical="center" wrapText="1"/>
    </xf>
    <xf numFmtId="0" fontId="256" fillId="2" borderId="4" xfId="2" applyFont="1" applyFill="1" applyBorder="1" applyAlignment="1">
      <alignment horizontal="center" vertical="center" wrapText="1"/>
    </xf>
    <xf numFmtId="0" fontId="202" fillId="4" borderId="5" xfId="2" applyFont="1" applyFill="1" applyBorder="1" applyAlignment="1">
      <alignment horizontal="center" vertical="center"/>
    </xf>
    <xf numFmtId="0" fontId="202" fillId="4" borderId="4" xfId="2" applyFont="1" applyFill="1" applyBorder="1" applyAlignment="1">
      <alignment horizontal="center" vertical="center"/>
    </xf>
    <xf numFmtId="0" fontId="174" fillId="2" borderId="0" xfId="2" applyFont="1" applyFill="1" applyAlignment="1">
      <alignment horizontal="right" vertical="center" wrapText="1"/>
    </xf>
    <xf numFmtId="0" fontId="6" fillId="30" borderId="0" xfId="1" applyFont="1" applyFill="1" applyAlignment="1">
      <alignment horizontal="center" vertical="center"/>
    </xf>
    <xf numFmtId="0" fontId="258" fillId="2" borderId="0" xfId="2" applyFont="1" applyFill="1" applyAlignment="1">
      <alignment horizontal="right" vertical="center" wrapText="1"/>
    </xf>
    <xf numFmtId="0" fontId="6" fillId="30" borderId="4" xfId="1" applyFont="1" applyFill="1" applyBorder="1" applyAlignment="1">
      <alignment horizontal="center" vertical="center"/>
    </xf>
    <xf numFmtId="0" fontId="44" fillId="2" borderId="38" xfId="3" applyFont="1" applyFill="1" applyBorder="1" applyAlignment="1">
      <alignment horizontal="center" vertical="center"/>
    </xf>
    <xf numFmtId="0" fontId="44" fillId="2" borderId="39" xfId="3" applyFont="1" applyFill="1" applyBorder="1" applyAlignment="1">
      <alignment horizontal="center" vertical="center"/>
    </xf>
    <xf numFmtId="2" fontId="99" fillId="7" borderId="28" xfId="3" applyNumberFormat="1" applyFont="1" applyFill="1" applyBorder="1" applyAlignment="1" applyProtection="1">
      <alignment horizontal="center" vertical="center" wrapText="1"/>
      <protection locked="0"/>
    </xf>
    <xf numFmtId="2" fontId="117" fillId="7" borderId="50" xfId="3" applyNumberFormat="1" applyFont="1" applyFill="1" applyBorder="1" applyAlignment="1" applyProtection="1">
      <alignment horizontal="center" vertical="center" wrapText="1"/>
      <protection locked="0"/>
    </xf>
    <xf numFmtId="2" fontId="117" fillId="7" borderId="51" xfId="3" applyNumberFormat="1" applyFont="1" applyFill="1" applyBorder="1" applyAlignment="1" applyProtection="1">
      <alignment horizontal="center" vertical="center" wrapText="1"/>
      <protection locked="0"/>
    </xf>
    <xf numFmtId="2" fontId="117" fillId="7" borderId="56" xfId="3" applyNumberFormat="1" applyFont="1" applyFill="1" applyBorder="1" applyAlignment="1" applyProtection="1">
      <alignment horizontal="center" vertical="center" wrapText="1"/>
      <protection locked="0"/>
    </xf>
    <xf numFmtId="0" fontId="44" fillId="6" borderId="5" xfId="2" applyFont="1" applyFill="1" applyBorder="1" applyAlignment="1">
      <alignment horizontal="center" vertical="center"/>
    </xf>
    <xf numFmtId="1" fontId="39" fillId="6" borderId="19" xfId="2" applyNumberFormat="1" applyFont="1" applyFill="1" applyBorder="1" applyAlignment="1">
      <alignment horizontal="center" vertical="center"/>
    </xf>
    <xf numFmtId="1" fontId="26" fillId="17" borderId="28" xfId="2" applyNumberFormat="1" applyFont="1" applyFill="1" applyBorder="1" applyAlignment="1">
      <alignment horizontal="center" vertical="center"/>
    </xf>
    <xf numFmtId="0" fontId="34" fillId="2" borderId="19" xfId="1" applyFont="1" applyFill="1" applyBorder="1" applyAlignment="1">
      <alignment horizontal="center" vertical="center" wrapText="1"/>
    </xf>
    <xf numFmtId="2" fontId="203" fillId="7" borderId="17" xfId="3" applyNumberFormat="1" applyFont="1" applyFill="1" applyBorder="1" applyAlignment="1" applyProtection="1">
      <alignment horizontal="center" vertical="center" wrapText="1"/>
      <protection locked="0"/>
    </xf>
    <xf numFmtId="2" fontId="203" fillId="7" borderId="50" xfId="3" applyNumberFormat="1" applyFont="1" applyFill="1" applyBorder="1" applyAlignment="1" applyProtection="1">
      <alignment horizontal="center" vertical="center" wrapText="1"/>
      <protection locked="0"/>
    </xf>
    <xf numFmtId="2" fontId="11" fillId="7" borderId="0" xfId="3" applyNumberFormat="1" applyFont="1" applyFill="1" applyAlignment="1" applyProtection="1">
      <alignment horizontal="center" vertical="center" wrapText="1"/>
      <protection locked="0"/>
    </xf>
    <xf numFmtId="2" fontId="11" fillId="7" borderId="17" xfId="3" applyNumberFormat="1" applyFont="1" applyFill="1" applyBorder="1" applyAlignment="1" applyProtection="1">
      <alignment horizontal="center" vertical="center" wrapText="1"/>
      <protection locked="0"/>
    </xf>
    <xf numFmtId="2" fontId="204" fillId="7" borderId="0" xfId="3" applyNumberFormat="1" applyFont="1" applyFill="1" applyAlignment="1" applyProtection="1">
      <alignment horizontal="center" vertical="center" wrapText="1"/>
      <protection locked="0"/>
    </xf>
    <xf numFmtId="173" fontId="68" fillId="3" borderId="19" xfId="2" applyNumberFormat="1" applyFont="1" applyFill="1" applyBorder="1" applyAlignment="1">
      <alignment horizontal="center" vertical="center"/>
    </xf>
    <xf numFmtId="172" fontId="117" fillId="3" borderId="50" xfId="2" applyNumberFormat="1" applyFont="1" applyFill="1" applyBorder="1" applyAlignment="1">
      <alignment horizontal="center" vertical="center"/>
    </xf>
    <xf numFmtId="173" fontId="65" fillId="17" borderId="19" xfId="2" applyNumberFormat="1" applyFont="1" applyFill="1" applyBorder="1" applyAlignment="1">
      <alignment horizontal="center" vertical="center"/>
    </xf>
    <xf numFmtId="175" fontId="65" fillId="17" borderId="4" xfId="2" applyNumberFormat="1" applyFont="1" applyFill="1" applyBorder="1" applyAlignment="1">
      <alignment horizontal="center" vertical="center"/>
    </xf>
    <xf numFmtId="0" fontId="87" fillId="6" borderId="0" xfId="2" applyFont="1" applyFill="1" applyAlignment="1">
      <alignment horizontal="center" vertical="center" wrapText="1"/>
    </xf>
    <xf numFmtId="0" fontId="87" fillId="6" borderId="4" xfId="2" applyFont="1" applyFill="1" applyBorder="1" applyAlignment="1">
      <alignment horizontal="center" vertical="center" wrapText="1"/>
    </xf>
    <xf numFmtId="0" fontId="87" fillId="6" borderId="25" xfId="2" applyFont="1" applyFill="1" applyBorder="1" applyAlignment="1">
      <alignment horizontal="center" vertical="center" wrapText="1"/>
    </xf>
    <xf numFmtId="0" fontId="87" fillId="6" borderId="32" xfId="2" applyFont="1" applyFill="1" applyBorder="1" applyAlignment="1">
      <alignment horizontal="center" vertical="center" wrapText="1"/>
    </xf>
    <xf numFmtId="0" fontId="149" fillId="2" borderId="5" xfId="2" applyFont="1" applyFill="1" applyBorder="1" applyAlignment="1">
      <alignment horizontal="center" vertical="center" wrapText="1"/>
    </xf>
    <xf numFmtId="0" fontId="149" fillId="2" borderId="0" xfId="2" applyFont="1" applyFill="1" applyAlignment="1">
      <alignment horizontal="center" vertical="center" wrapText="1"/>
    </xf>
    <xf numFmtId="0" fontId="149" fillId="2" borderId="43" xfId="2" applyFont="1" applyFill="1" applyBorder="1" applyAlignment="1">
      <alignment horizontal="center" vertical="center" wrapText="1"/>
    </xf>
    <xf numFmtId="0" fontId="149" fillId="2" borderId="25" xfId="2" applyFont="1" applyFill="1" applyBorder="1" applyAlignment="1">
      <alignment horizontal="center" vertical="center" wrapText="1"/>
    </xf>
    <xf numFmtId="164" fontId="8" fillId="17" borderId="28" xfId="1" applyNumberFormat="1" applyFont="1" applyFill="1" applyBorder="1" applyAlignment="1">
      <alignment horizontal="center" vertical="center"/>
    </xf>
    <xf numFmtId="165" fontId="39" fillId="6" borderId="17" xfId="1" applyNumberFormat="1" applyFont="1" applyFill="1" applyBorder="1" applyAlignment="1" applyProtection="1">
      <alignment horizontal="center" vertical="center"/>
      <protection locked="0"/>
    </xf>
    <xf numFmtId="165" fontId="8" fillId="17" borderId="0" xfId="2" applyNumberFormat="1" applyFont="1" applyFill="1" applyAlignment="1">
      <alignment horizontal="center" vertical="center"/>
    </xf>
    <xf numFmtId="165" fontId="8" fillId="17" borderId="28" xfId="2" applyNumberFormat="1" applyFont="1" applyFill="1" applyBorder="1" applyAlignment="1">
      <alignment horizontal="center" vertical="center"/>
    </xf>
    <xf numFmtId="175" fontId="68" fillId="3" borderId="50" xfId="2" applyNumberFormat="1" applyFont="1" applyFill="1" applyBorder="1" applyAlignment="1">
      <alignment horizontal="center" vertical="center"/>
    </xf>
    <xf numFmtId="2" fontId="99" fillId="7" borderId="58" xfId="3" applyNumberFormat="1" applyFont="1" applyFill="1" applyBorder="1" applyAlignment="1" applyProtection="1">
      <alignment horizontal="center" vertical="center" wrapText="1"/>
      <protection locked="0"/>
    </xf>
    <xf numFmtId="2" fontId="99" fillId="7" borderId="61" xfId="3" applyNumberFormat="1" applyFont="1" applyFill="1" applyBorder="1" applyAlignment="1" applyProtection="1">
      <alignment horizontal="center" vertical="center" wrapText="1"/>
      <protection locked="0"/>
    </xf>
    <xf numFmtId="2" fontId="117" fillId="7" borderId="26" xfId="3" applyNumberFormat="1" applyFont="1" applyFill="1" applyBorder="1" applyAlignment="1" applyProtection="1">
      <alignment horizontal="center" vertical="center" wrapText="1"/>
      <protection locked="0"/>
    </xf>
    <xf numFmtId="2" fontId="117" fillId="7" borderId="19" xfId="3" applyNumberFormat="1" applyFont="1" applyFill="1" applyBorder="1" applyAlignment="1" applyProtection="1">
      <alignment horizontal="center" vertical="center" wrapText="1"/>
      <protection locked="0"/>
    </xf>
    <xf numFmtId="2" fontId="32" fillId="7" borderId="59" xfId="3" applyNumberFormat="1" applyFont="1" applyFill="1" applyBorder="1" applyAlignment="1" applyProtection="1">
      <alignment horizontal="center" vertical="center" wrapText="1"/>
      <protection locked="0"/>
    </xf>
    <xf numFmtId="2" fontId="32" fillId="7" borderId="51" xfId="3" applyNumberFormat="1" applyFont="1" applyFill="1" applyBorder="1" applyAlignment="1" applyProtection="1">
      <alignment horizontal="center" vertical="center" wrapText="1"/>
      <protection locked="0"/>
    </xf>
    <xf numFmtId="2" fontId="99" fillId="7" borderId="26" xfId="3" applyNumberFormat="1" applyFont="1" applyFill="1" applyBorder="1" applyAlignment="1" applyProtection="1">
      <alignment horizontal="center" vertical="center" wrapText="1"/>
      <protection locked="0"/>
    </xf>
    <xf numFmtId="2" fontId="99" fillId="7" borderId="19" xfId="3" applyNumberFormat="1" applyFont="1" applyFill="1" applyBorder="1" applyAlignment="1" applyProtection="1">
      <alignment horizontal="center" vertical="center" wrapText="1"/>
      <protection locked="0"/>
    </xf>
    <xf numFmtId="2" fontId="117" fillId="7" borderId="83" xfId="3" applyNumberFormat="1" applyFont="1" applyFill="1" applyBorder="1" applyAlignment="1" applyProtection="1">
      <alignment horizontal="center" vertical="center" wrapText="1"/>
      <protection locked="0"/>
    </xf>
    <xf numFmtId="0" fontId="169" fillId="2" borderId="33" xfId="1" applyFont="1" applyFill="1" applyBorder="1" applyAlignment="1">
      <alignment horizontal="center" vertical="center" wrapText="1"/>
    </xf>
    <xf numFmtId="0" fontId="169" fillId="2" borderId="5" xfId="1" applyFont="1" applyFill="1" applyBorder="1" applyAlignment="1">
      <alignment horizontal="center" vertical="center" wrapText="1"/>
    </xf>
    <xf numFmtId="0" fontId="143" fillId="2" borderId="38" xfId="1" applyFont="1" applyFill="1" applyBorder="1" applyAlignment="1">
      <alignment horizontal="center" vertical="center"/>
    </xf>
    <xf numFmtId="0" fontId="45" fillId="2" borderId="38" xfId="1" applyFont="1" applyFill="1" applyBorder="1" applyAlignment="1">
      <alignment horizontal="center" vertical="center"/>
    </xf>
    <xf numFmtId="0" fontId="34" fillId="2" borderId="26" xfId="1" applyFont="1" applyFill="1" applyBorder="1" applyAlignment="1">
      <alignment horizontal="center" vertical="center" wrapText="1"/>
    </xf>
    <xf numFmtId="0" fontId="34" fillId="2" borderId="38" xfId="1" applyFont="1" applyFill="1" applyBorder="1" applyAlignment="1">
      <alignment horizontal="center" vertical="center" wrapText="1"/>
    </xf>
    <xf numFmtId="2" fontId="118" fillId="7" borderId="26" xfId="3" applyNumberFormat="1" applyFont="1" applyFill="1" applyBorder="1" applyAlignment="1" applyProtection="1">
      <alignment horizontal="center" vertical="center" wrapText="1"/>
      <protection locked="0"/>
    </xf>
    <xf numFmtId="2" fontId="118" fillId="7" borderId="38" xfId="3" applyNumberFormat="1" applyFont="1" applyFill="1" applyBorder="1" applyAlignment="1" applyProtection="1">
      <alignment horizontal="center" vertical="center" wrapText="1"/>
      <protection locked="0"/>
    </xf>
    <xf numFmtId="2" fontId="118" fillId="7" borderId="19" xfId="3" applyNumberFormat="1" applyFont="1" applyFill="1" applyBorder="1" applyAlignment="1" applyProtection="1">
      <alignment horizontal="center" vertical="center" wrapText="1"/>
      <protection locked="0"/>
    </xf>
    <xf numFmtId="2" fontId="118" fillId="7" borderId="0" xfId="3" applyNumberFormat="1" applyFont="1" applyFill="1" applyAlignment="1" applyProtection="1">
      <alignment horizontal="center" vertical="center" wrapText="1"/>
      <protection locked="0"/>
    </xf>
    <xf numFmtId="2" fontId="55" fillId="7" borderId="27" xfId="3" applyNumberFormat="1" applyFont="1" applyFill="1" applyBorder="1" applyAlignment="1" applyProtection="1">
      <alignment horizontal="center" vertical="center" wrapText="1"/>
      <protection locked="0"/>
    </xf>
    <xf numFmtId="2" fontId="55" fillId="7" borderId="28" xfId="3" applyNumberFormat="1" applyFont="1" applyFill="1" applyBorder="1" applyAlignment="1" applyProtection="1">
      <alignment horizontal="center" vertical="center" wrapText="1"/>
      <protection locked="0"/>
    </xf>
    <xf numFmtId="172" fontId="32" fillId="3" borderId="0" xfId="2" applyNumberFormat="1" applyFont="1" applyFill="1" applyAlignment="1">
      <alignment horizontal="center" vertical="center"/>
    </xf>
    <xf numFmtId="167" fontId="56" fillId="17" borderId="4" xfId="2" applyNumberFormat="1" applyFont="1" applyFill="1" applyBorder="1" applyAlignment="1">
      <alignment horizontal="center" vertical="center"/>
    </xf>
    <xf numFmtId="0" fontId="194" fillId="2" borderId="5" xfId="2" applyFont="1" applyFill="1" applyBorder="1" applyAlignment="1">
      <alignment horizontal="center" vertical="center" wrapText="1"/>
    </xf>
    <xf numFmtId="0" fontId="194" fillId="2" borderId="0" xfId="2" applyFont="1" applyFill="1" applyAlignment="1">
      <alignment horizontal="center" vertical="center" wrapText="1"/>
    </xf>
    <xf numFmtId="0" fontId="194" fillId="2" borderId="4" xfId="2" applyFont="1" applyFill="1" applyBorder="1" applyAlignment="1">
      <alignment horizontal="center" vertical="center" wrapText="1"/>
    </xf>
    <xf numFmtId="0" fontId="175" fillId="2" borderId="5" xfId="2" applyFont="1" applyFill="1" applyBorder="1" applyAlignment="1">
      <alignment horizontal="center" vertical="center"/>
    </xf>
    <xf numFmtId="0" fontId="175" fillId="2" borderId="0" xfId="2" applyFont="1" applyFill="1" applyAlignment="1">
      <alignment horizontal="center" vertical="center"/>
    </xf>
    <xf numFmtId="0" fontId="175" fillId="2" borderId="4" xfId="2" applyFont="1" applyFill="1" applyBorder="1" applyAlignment="1">
      <alignment horizontal="center" vertical="center"/>
    </xf>
    <xf numFmtId="0" fontId="175" fillId="2" borderId="45" xfId="2" applyFont="1" applyFill="1" applyBorder="1" applyAlignment="1">
      <alignment horizontal="center" vertical="center"/>
    </xf>
    <xf numFmtId="0" fontId="175" fillId="2" borderId="20" xfId="2" applyFont="1" applyFill="1" applyBorder="1" applyAlignment="1">
      <alignment horizontal="center" vertical="center"/>
    </xf>
    <xf numFmtId="0" fontId="175" fillId="2" borderId="46" xfId="2" applyFont="1" applyFill="1" applyBorder="1" applyAlignment="1">
      <alignment horizontal="center" vertical="center"/>
    </xf>
    <xf numFmtId="0" fontId="185" fillId="19" borderId="43" xfId="2" applyFont="1" applyFill="1" applyBorder="1" applyAlignment="1">
      <alignment horizontal="center" vertical="center"/>
    </xf>
    <xf numFmtId="0" fontId="185" fillId="19" borderId="25" xfId="2" applyFont="1" applyFill="1" applyBorder="1" applyAlignment="1">
      <alignment horizontal="center" vertical="center"/>
    </xf>
    <xf numFmtId="0" fontId="185" fillId="19" borderId="32" xfId="2" applyFont="1" applyFill="1" applyBorder="1" applyAlignment="1">
      <alignment horizontal="center" vertical="center"/>
    </xf>
    <xf numFmtId="164" fontId="8" fillId="17" borderId="0" xfId="1" applyNumberFormat="1" applyFont="1" applyFill="1" applyAlignment="1">
      <alignment horizontal="center" vertical="center"/>
    </xf>
    <xf numFmtId="167" fontId="56" fillId="3" borderId="0" xfId="2" applyNumberFormat="1" applyFont="1" applyFill="1" applyAlignment="1">
      <alignment horizontal="center" vertical="center"/>
    </xf>
    <xf numFmtId="0" fontId="32" fillId="2" borderId="0" xfId="3" applyFont="1" applyFill="1" applyAlignment="1">
      <alignment horizontal="center" vertical="center"/>
    </xf>
    <xf numFmtId="0" fontId="32" fillId="2" borderId="4" xfId="3" applyFont="1" applyFill="1" applyBorder="1" applyAlignment="1">
      <alignment horizontal="center" vertical="center"/>
    </xf>
    <xf numFmtId="0" fontId="39" fillId="2" borderId="33" xfId="2" applyFont="1" applyFill="1" applyBorder="1" applyAlignment="1">
      <alignment horizontal="center" vertical="center" wrapText="1"/>
    </xf>
    <xf numFmtId="0" fontId="39" fillId="2" borderId="38" xfId="2" applyFont="1" applyFill="1" applyBorder="1" applyAlignment="1">
      <alignment horizontal="center" vertical="center" wrapText="1"/>
    </xf>
    <xf numFmtId="0" fontId="39" fillId="2" borderId="27" xfId="2" applyFont="1" applyFill="1" applyBorder="1" applyAlignment="1">
      <alignment horizontal="center" vertical="center" wrapText="1"/>
    </xf>
    <xf numFmtId="0" fontId="39" fillId="2" borderId="45" xfId="2" applyFont="1" applyFill="1" applyBorder="1" applyAlignment="1">
      <alignment horizontal="center" vertical="center" wrapText="1"/>
    </xf>
    <xf numFmtId="0" fontId="39" fillId="2" borderId="20" xfId="2" applyFont="1" applyFill="1" applyBorder="1" applyAlignment="1">
      <alignment horizontal="center" vertical="center" wrapText="1"/>
    </xf>
    <xf numFmtId="0" fontId="259" fillId="2" borderId="17" xfId="3" applyFont="1" applyFill="1" applyBorder="1" applyAlignment="1">
      <alignment horizontal="center" vertical="center"/>
    </xf>
    <xf numFmtId="0" fontId="259" fillId="2" borderId="0" xfId="3" applyFont="1" applyFill="1" applyAlignment="1">
      <alignment horizontal="center" vertical="center"/>
    </xf>
    <xf numFmtId="0" fontId="259" fillId="2" borderId="4" xfId="3" applyFont="1" applyFill="1" applyBorder="1" applyAlignment="1">
      <alignment horizontal="center" vertical="center"/>
    </xf>
    <xf numFmtId="0" fontId="264" fillId="2" borderId="17" xfId="3" applyFont="1" applyFill="1" applyBorder="1" applyAlignment="1">
      <alignment horizontal="center" vertical="center"/>
    </xf>
    <xf numFmtId="0" fontId="264" fillId="2" borderId="4" xfId="3" applyFont="1" applyFill="1" applyBorder="1" applyAlignment="1">
      <alignment horizontal="center" vertical="center"/>
    </xf>
    <xf numFmtId="169" fontId="27" fillId="17" borderId="25" xfId="2" applyNumberFormat="1" applyFont="1" applyFill="1" applyBorder="1" applyAlignment="1">
      <alignment horizontal="center" vertical="center"/>
    </xf>
    <xf numFmtId="0" fontId="39" fillId="6" borderId="0" xfId="2" applyFont="1" applyFill="1" applyAlignment="1">
      <alignment horizontal="center" vertical="center"/>
    </xf>
    <xf numFmtId="1" fontId="30" fillId="17" borderId="28" xfId="2" applyNumberFormat="1" applyFont="1" applyFill="1" applyBorder="1" applyAlignment="1">
      <alignment horizontal="center" vertical="center"/>
    </xf>
    <xf numFmtId="0" fontId="148" fillId="2" borderId="23" xfId="1" applyFont="1" applyFill="1" applyBorder="1" applyAlignment="1">
      <alignment horizontal="center" vertical="center" wrapText="1"/>
    </xf>
    <xf numFmtId="0" fontId="148" fillId="2" borderId="6" xfId="1" applyFont="1" applyFill="1" applyBorder="1" applyAlignment="1">
      <alignment horizontal="center" vertical="center" wrapText="1"/>
    </xf>
    <xf numFmtId="0" fontId="95" fillId="2" borderId="6" xfId="1" applyFont="1" applyFill="1" applyBorder="1" applyAlignment="1">
      <alignment horizontal="center" vertical="center"/>
    </xf>
    <xf numFmtId="0" fontId="113" fillId="2" borderId="6" xfId="1" applyFont="1" applyFill="1" applyBorder="1" applyAlignment="1">
      <alignment horizontal="center" vertical="center"/>
    </xf>
    <xf numFmtId="0" fontId="113" fillId="2" borderId="71" xfId="1" applyFont="1" applyFill="1" applyBorder="1" applyAlignment="1">
      <alignment horizontal="center" vertical="center"/>
    </xf>
    <xf numFmtId="0" fontId="113" fillId="2" borderId="28" xfId="1" applyFont="1" applyFill="1" applyBorder="1" applyAlignment="1">
      <alignment horizontal="center" vertical="center"/>
    </xf>
    <xf numFmtId="0" fontId="148" fillId="2" borderId="17" xfId="1" applyFont="1" applyFill="1" applyBorder="1" applyAlignment="1">
      <alignment horizontal="center" vertical="center" wrapText="1"/>
    </xf>
    <xf numFmtId="2" fontId="117" fillId="7" borderId="84" xfId="3" applyNumberFormat="1" applyFont="1" applyFill="1" applyBorder="1" applyAlignment="1" applyProtection="1">
      <alignment horizontal="center" vertical="center" wrapText="1"/>
      <protection locked="0"/>
    </xf>
    <xf numFmtId="2" fontId="117" fillId="7" borderId="5" xfId="3" applyNumberFormat="1" applyFont="1" applyFill="1" applyBorder="1" applyAlignment="1" applyProtection="1">
      <alignment horizontal="center" vertical="center" wrapText="1"/>
      <protection locked="0"/>
    </xf>
    <xf numFmtId="0" fontId="173" fillId="0" borderId="62" xfId="2" applyFont="1" applyBorder="1" applyAlignment="1">
      <alignment horizontal="center" vertical="center" wrapText="1"/>
    </xf>
    <xf numFmtId="0" fontId="30" fillId="2" borderId="17" xfId="2" applyFont="1" applyFill="1" applyBorder="1" applyAlignment="1">
      <alignment horizontal="center" vertical="top" wrapText="1"/>
    </xf>
    <xf numFmtId="0" fontId="30" fillId="2" borderId="0" xfId="2" applyFont="1" applyFill="1" applyAlignment="1">
      <alignment horizontal="center" vertical="top" wrapText="1"/>
    </xf>
    <xf numFmtId="0" fontId="30" fillId="2" borderId="4" xfId="2" applyFont="1" applyFill="1" applyBorder="1" applyAlignment="1">
      <alignment horizontal="center" vertical="top" wrapText="1"/>
    </xf>
    <xf numFmtId="0" fontId="44" fillId="6" borderId="50" xfId="2" applyFont="1" applyFill="1" applyBorder="1" applyAlignment="1">
      <alignment horizontal="center" vertical="center"/>
    </xf>
    <xf numFmtId="169" fontId="51" fillId="8" borderId="0" xfId="1" applyNumberFormat="1" applyFont="1" applyFill="1" applyAlignment="1">
      <alignment horizontal="center" vertical="center"/>
    </xf>
    <xf numFmtId="0" fontId="93" fillId="2" borderId="26" xfId="1" applyFont="1" applyFill="1" applyBorder="1" applyAlignment="1">
      <alignment horizontal="center" vertical="center"/>
    </xf>
    <xf numFmtId="0" fontId="93" fillId="2" borderId="19" xfId="1" applyFont="1" applyFill="1" applyBorder="1" applyAlignment="1">
      <alignment horizontal="center" vertical="center"/>
    </xf>
    <xf numFmtId="2" fontId="117" fillId="7" borderId="59" xfId="3" applyNumberFormat="1" applyFont="1" applyFill="1" applyBorder="1" applyAlignment="1" applyProtection="1">
      <alignment horizontal="center" vertical="center" wrapText="1"/>
      <protection locked="0"/>
    </xf>
    <xf numFmtId="2" fontId="8" fillId="7" borderId="59" xfId="3" applyNumberFormat="1" applyFont="1" applyFill="1" applyBorder="1" applyAlignment="1" applyProtection="1">
      <alignment horizontal="center" vertical="center" wrapText="1"/>
      <protection locked="0"/>
    </xf>
    <xf numFmtId="2" fontId="8" fillId="7" borderId="51" xfId="3" applyNumberFormat="1" applyFont="1" applyFill="1" applyBorder="1" applyAlignment="1" applyProtection="1">
      <alignment horizontal="center" vertical="center" wrapText="1"/>
      <protection locked="0"/>
    </xf>
    <xf numFmtId="0" fontId="169" fillId="2" borderId="83" xfId="1" applyFont="1" applyFill="1" applyBorder="1" applyAlignment="1">
      <alignment horizontal="center" vertical="center" wrapText="1"/>
    </xf>
    <xf numFmtId="0" fontId="169" fillId="2" borderId="50" xfId="1" applyFont="1" applyFill="1" applyBorder="1" applyAlignment="1">
      <alignment horizontal="center" vertical="center" wrapText="1"/>
    </xf>
    <xf numFmtId="167" fontId="109" fillId="2" borderId="43" xfId="2" applyNumberFormat="1" applyFont="1" applyFill="1" applyBorder="1" applyAlignment="1">
      <alignment horizontal="center" vertical="center"/>
    </xf>
    <xf numFmtId="167" fontId="109" fillId="2" borderId="86" xfId="2" applyNumberFormat="1" applyFont="1" applyFill="1" applyBorder="1" applyAlignment="1">
      <alignment horizontal="center" vertical="center"/>
    </xf>
    <xf numFmtId="173" fontId="126" fillId="2" borderId="85" xfId="2" applyNumberFormat="1" applyFont="1" applyFill="1" applyBorder="1" applyAlignment="1">
      <alignment horizontal="center" vertical="center"/>
    </xf>
    <xf numFmtId="173" fontId="126" fillId="2" borderId="86" xfId="2" applyNumberFormat="1" applyFont="1" applyFill="1" applyBorder="1" applyAlignment="1">
      <alignment horizontal="center" vertical="center"/>
    </xf>
    <xf numFmtId="0" fontId="148" fillId="2" borderId="14" xfId="1" applyFont="1" applyFill="1" applyBorder="1" applyAlignment="1">
      <alignment horizontal="center" vertical="center" wrapText="1"/>
    </xf>
    <xf numFmtId="0" fontId="217" fillId="2" borderId="45" xfId="2" applyFont="1" applyFill="1" applyBorder="1" applyAlignment="1">
      <alignment horizontal="center" vertical="center"/>
    </xf>
    <xf numFmtId="0" fontId="217" fillId="2" borderId="20" xfId="2" applyFont="1" applyFill="1" applyBorder="1" applyAlignment="1">
      <alignment horizontal="center" vertical="center"/>
    </xf>
    <xf numFmtId="0" fontId="217" fillId="2" borderId="46" xfId="2" applyFont="1" applyFill="1" applyBorder="1" applyAlignment="1">
      <alignment horizontal="center" vertical="center"/>
    </xf>
    <xf numFmtId="0" fontId="24" fillId="2" borderId="9" xfId="4" applyFill="1" applyBorder="1" applyAlignment="1">
      <alignment horizontal="center"/>
    </xf>
    <xf numFmtId="0" fontId="24" fillId="2" borderId="10" xfId="4" applyFill="1" applyBorder="1" applyAlignment="1">
      <alignment horizontal="center"/>
    </xf>
    <xf numFmtId="0" fontId="24" fillId="2" borderId="11" xfId="4" applyFill="1" applyBorder="1" applyAlignment="1">
      <alignment horizontal="center"/>
    </xf>
    <xf numFmtId="0" fontId="41" fillId="17" borderId="5" xfId="3" applyFont="1" applyFill="1" applyBorder="1" applyAlignment="1">
      <alignment horizontal="center" vertical="center"/>
    </xf>
    <xf numFmtId="0" fontId="41" fillId="17" borderId="9" xfId="3" applyFont="1" applyFill="1" applyBorder="1" applyAlignment="1">
      <alignment horizontal="center" vertical="center"/>
    </xf>
    <xf numFmtId="0" fontId="52" fillId="2" borderId="0" xfId="2" applyFont="1" applyFill="1" applyAlignment="1">
      <alignment horizontal="center" vertical="center" wrapText="1"/>
    </xf>
    <xf numFmtId="0" fontId="52" fillId="2" borderId="4" xfId="2" applyFont="1" applyFill="1" applyBorder="1" applyAlignment="1">
      <alignment horizontal="center" vertical="center" wrapText="1"/>
    </xf>
    <xf numFmtId="0" fontId="52" fillId="2" borderId="10" xfId="2" applyFont="1" applyFill="1" applyBorder="1" applyAlignment="1">
      <alignment horizontal="center" vertical="center" wrapText="1"/>
    </xf>
    <xf numFmtId="0" fontId="52" fillId="2" borderId="11" xfId="2" applyFont="1" applyFill="1" applyBorder="1" applyAlignment="1">
      <alignment horizontal="center" vertical="center" wrapText="1"/>
    </xf>
    <xf numFmtId="0" fontId="54" fillId="6" borderId="0" xfId="2" applyFont="1" applyFill="1" applyAlignment="1">
      <alignment horizontal="center" vertical="center"/>
    </xf>
    <xf numFmtId="0" fontId="54" fillId="6" borderId="4" xfId="2" applyFont="1" applyFill="1" applyBorder="1" applyAlignment="1">
      <alignment horizontal="center" vertical="center"/>
    </xf>
    <xf numFmtId="0" fontId="259" fillId="2" borderId="5" xfId="3" applyFont="1" applyFill="1" applyBorder="1" applyAlignment="1">
      <alignment horizontal="center" vertical="center"/>
    </xf>
    <xf numFmtId="0" fontId="257" fillId="2" borderId="5" xfId="2" applyFont="1" applyFill="1" applyBorder="1" applyAlignment="1">
      <alignment horizontal="center" vertical="center"/>
    </xf>
    <xf numFmtId="0" fontId="257" fillId="2" borderId="0" xfId="2" applyFont="1" applyFill="1" applyAlignment="1">
      <alignment horizontal="center" vertical="center"/>
    </xf>
    <xf numFmtId="0" fontId="257" fillId="2" borderId="4" xfId="2" applyFont="1" applyFill="1" applyBorder="1" applyAlignment="1">
      <alignment horizontal="center" vertical="center"/>
    </xf>
    <xf numFmtId="0" fontId="90" fillId="2" borderId="0" xfId="1" applyFont="1" applyFill="1" applyAlignment="1">
      <alignment horizontal="center" vertical="center"/>
    </xf>
    <xf numFmtId="0" fontId="87" fillId="2" borderId="75" xfId="3" applyFont="1" applyFill="1" applyBorder="1" applyAlignment="1">
      <alignment horizontal="center" vertical="center"/>
    </xf>
    <xf numFmtId="0" fontId="87" fillId="2" borderId="28" xfId="3" applyFont="1" applyFill="1" applyBorder="1" applyAlignment="1">
      <alignment horizontal="center" vertical="center"/>
    </xf>
    <xf numFmtId="2" fontId="161" fillId="18" borderId="0" xfId="3" applyNumberFormat="1" applyFont="1" applyFill="1" applyAlignment="1" applyProtection="1">
      <alignment horizontal="center" vertical="center"/>
      <protection locked="0"/>
    </xf>
    <xf numFmtId="1" fontId="228" fillId="28" borderId="72" xfId="3" applyNumberFormat="1" applyFont="1" applyFill="1" applyBorder="1" applyAlignment="1" applyProtection="1">
      <alignment horizontal="center" vertical="center"/>
      <protection locked="0"/>
    </xf>
    <xf numFmtId="1" fontId="228" fillId="28" borderId="0" xfId="3" applyNumberFormat="1" applyFont="1" applyFill="1" applyAlignment="1" applyProtection="1">
      <alignment horizontal="center" vertical="center"/>
      <protection locked="0"/>
    </xf>
    <xf numFmtId="0" fontId="229" fillId="2" borderId="75" xfId="1" applyFont="1" applyFill="1" applyBorder="1" applyAlignment="1" applyProtection="1">
      <alignment horizontal="center" vertical="center"/>
      <protection locked="0"/>
    </xf>
    <xf numFmtId="0" fontId="229" fillId="2" borderId="0" xfId="1" applyFont="1" applyFill="1" applyAlignment="1" applyProtection="1">
      <alignment horizontal="center" vertical="center"/>
      <protection locked="0"/>
    </xf>
    <xf numFmtId="0" fontId="229" fillId="2" borderId="73" xfId="1" applyFont="1" applyFill="1" applyBorder="1" applyAlignment="1" applyProtection="1">
      <alignment horizontal="center" vertical="center"/>
      <protection locked="0"/>
    </xf>
    <xf numFmtId="0" fontId="190" fillId="19" borderId="75" xfId="2" applyFont="1" applyFill="1" applyBorder="1" applyAlignment="1">
      <alignment horizontal="center" vertical="center"/>
    </xf>
    <xf numFmtId="0" fontId="190" fillId="19" borderId="0" xfId="2" applyFont="1" applyFill="1" applyAlignment="1">
      <alignment horizontal="center" vertical="center"/>
    </xf>
    <xf numFmtId="0" fontId="199" fillId="19" borderId="0" xfId="2" applyFont="1" applyFill="1" applyAlignment="1">
      <alignment horizontal="center" vertical="center"/>
    </xf>
    <xf numFmtId="0" fontId="199" fillId="19" borderId="73" xfId="2" applyFont="1" applyFill="1" applyBorder="1" applyAlignment="1">
      <alignment horizontal="center" vertical="center"/>
    </xf>
    <xf numFmtId="0" fontId="199" fillId="19" borderId="116" xfId="2" applyFont="1" applyFill="1" applyBorder="1" applyAlignment="1">
      <alignment horizontal="center" vertical="center"/>
    </xf>
    <xf numFmtId="0" fontId="199" fillId="19" borderId="74" xfId="2" applyFont="1" applyFill="1" applyBorder="1" applyAlignment="1">
      <alignment horizontal="center" vertical="center"/>
    </xf>
    <xf numFmtId="0" fontId="26" fillId="2" borderId="119" xfId="3" applyFont="1" applyFill="1" applyBorder="1" applyAlignment="1">
      <alignment horizontal="center" vertical="center"/>
    </xf>
    <xf numFmtId="0" fontId="26" fillId="2" borderId="38" xfId="3" applyFont="1" applyFill="1" applyBorder="1" applyAlignment="1">
      <alignment horizontal="center" vertical="center"/>
    </xf>
    <xf numFmtId="0" fontId="26" fillId="2" borderId="129" xfId="3" applyFont="1" applyFill="1" applyBorder="1" applyAlignment="1">
      <alignment horizontal="center" vertical="center"/>
    </xf>
    <xf numFmtId="0" fontId="112" fillId="2" borderId="75" xfId="1" applyFont="1" applyFill="1" applyBorder="1" applyAlignment="1">
      <alignment horizontal="center" vertical="center" wrapText="1"/>
    </xf>
    <xf numFmtId="0" fontId="44" fillId="2" borderId="0" xfId="2" applyFont="1" applyFill="1" applyAlignment="1">
      <alignment horizontal="center" vertical="center" wrapText="1"/>
    </xf>
    <xf numFmtId="0" fontId="34" fillId="2" borderId="17" xfId="1" applyFont="1" applyFill="1" applyBorder="1" applyAlignment="1">
      <alignment horizontal="center" vertical="center" wrapText="1"/>
    </xf>
    <xf numFmtId="2" fontId="111" fillId="7" borderId="0" xfId="3" applyNumberFormat="1" applyFont="1" applyFill="1" applyAlignment="1" applyProtection="1">
      <alignment horizontal="center" vertical="center" wrapText="1"/>
      <protection locked="0"/>
    </xf>
    <xf numFmtId="0" fontId="114" fillId="2" borderId="73" xfId="1" applyFont="1" applyFill="1" applyBorder="1" applyAlignment="1">
      <alignment horizontal="center" vertical="center" wrapText="1"/>
    </xf>
    <xf numFmtId="1" fontId="87" fillId="6" borderId="17" xfId="2" applyNumberFormat="1" applyFont="1" applyFill="1" applyBorder="1" applyAlignment="1">
      <alignment horizontal="center" vertical="center"/>
    </xf>
    <xf numFmtId="1" fontId="87" fillId="6" borderId="118" xfId="2" applyNumberFormat="1" applyFont="1" applyFill="1" applyBorder="1" applyAlignment="1">
      <alignment horizontal="center" vertical="center"/>
    </xf>
    <xf numFmtId="176" fontId="66" fillId="17" borderId="0" xfId="2" applyNumberFormat="1" applyFont="1" applyFill="1" applyAlignment="1">
      <alignment horizontal="center" vertical="center"/>
    </xf>
    <xf numFmtId="176" fontId="66" fillId="17" borderId="116" xfId="2" applyNumberFormat="1" applyFont="1" applyFill="1" applyBorder="1" applyAlignment="1">
      <alignment horizontal="center" vertical="center"/>
    </xf>
    <xf numFmtId="164" fontId="232" fillId="6" borderId="0" xfId="2" applyNumberFormat="1" applyFont="1" applyFill="1" applyAlignment="1">
      <alignment horizontal="center" vertical="center"/>
    </xf>
    <xf numFmtId="164" fontId="232" fillId="6" borderId="116" xfId="2" applyNumberFormat="1" applyFont="1" applyFill="1" applyBorder="1" applyAlignment="1">
      <alignment horizontal="center" vertical="center"/>
    </xf>
    <xf numFmtId="167" fontId="201" fillId="17" borderId="73" xfId="2" applyNumberFormat="1" applyFont="1" applyFill="1" applyBorder="1" applyAlignment="1">
      <alignment horizontal="center" vertical="center"/>
    </xf>
    <xf numFmtId="167" fontId="201" fillId="17" borderId="74" xfId="2" applyNumberFormat="1" applyFont="1" applyFill="1" applyBorder="1" applyAlignment="1">
      <alignment horizontal="center" vertical="center"/>
    </xf>
    <xf numFmtId="0" fontId="3" fillId="5" borderId="0" xfId="2" applyFill="1" applyAlignment="1">
      <alignment horizontal="center"/>
    </xf>
    <xf numFmtId="0" fontId="171" fillId="2" borderId="0" xfId="1" applyFont="1" applyFill="1" applyAlignment="1">
      <alignment horizontal="center" vertical="center"/>
    </xf>
    <xf numFmtId="0" fontId="233" fillId="2" borderId="0" xfId="1" applyFont="1" applyFill="1" applyAlignment="1">
      <alignment horizontal="center" vertical="center"/>
    </xf>
    <xf numFmtId="0" fontId="230" fillId="2" borderId="0" xfId="3" applyFont="1" applyFill="1" applyAlignment="1">
      <alignment horizontal="center" vertical="center"/>
    </xf>
    <xf numFmtId="0" fontId="163" fillId="2" borderId="0" xfId="1" applyFont="1" applyFill="1" applyAlignment="1">
      <alignment horizontal="center" vertical="center"/>
    </xf>
    <xf numFmtId="0" fontId="115" fillId="6" borderId="75" xfId="2" applyFont="1" applyFill="1" applyBorder="1" applyAlignment="1">
      <alignment horizontal="center" vertical="center"/>
    </xf>
    <xf numFmtId="0" fontId="115" fillId="6" borderId="130" xfId="2" applyFont="1" applyFill="1" applyBorder="1" applyAlignment="1">
      <alignment horizontal="center" vertical="center"/>
    </xf>
    <xf numFmtId="0" fontId="115" fillId="6" borderId="116" xfId="2" applyFont="1" applyFill="1" applyBorder="1" applyAlignment="1">
      <alignment horizontal="center" vertical="center"/>
    </xf>
    <xf numFmtId="169" fontId="115" fillId="6" borderId="116" xfId="2" applyNumberFormat="1" applyFont="1" applyFill="1" applyBorder="1" applyAlignment="1">
      <alignment horizontal="center" vertical="center"/>
    </xf>
    <xf numFmtId="164" fontId="200" fillId="6" borderId="0" xfId="2" applyNumberFormat="1" applyFont="1" applyFill="1" applyAlignment="1">
      <alignment horizontal="center" vertical="center"/>
    </xf>
    <xf numFmtId="164" fontId="200" fillId="6" borderId="116" xfId="2" applyNumberFormat="1" applyFont="1" applyFill="1" applyBorder="1" applyAlignment="1">
      <alignment horizontal="center" vertical="center"/>
    </xf>
    <xf numFmtId="1" fontId="115" fillId="2" borderId="0" xfId="2" applyNumberFormat="1" applyFont="1" applyFill="1" applyAlignment="1">
      <alignment horizontal="center" vertical="center"/>
    </xf>
    <xf numFmtId="1" fontId="115" fillId="2" borderId="116" xfId="2" applyNumberFormat="1" applyFont="1" applyFill="1" applyBorder="1" applyAlignment="1">
      <alignment horizontal="center" vertical="center"/>
    </xf>
    <xf numFmtId="165" fontId="115" fillId="6" borderId="28" xfId="1" applyNumberFormat="1" applyFont="1" applyFill="1" applyBorder="1" applyAlignment="1" applyProtection="1">
      <alignment horizontal="center" vertical="center"/>
      <protection locked="0"/>
    </xf>
    <xf numFmtId="165" fontId="115" fillId="6" borderId="116" xfId="1" applyNumberFormat="1" applyFont="1" applyFill="1" applyBorder="1" applyAlignment="1" applyProtection="1">
      <alignment horizontal="center" vertical="center"/>
      <protection locked="0"/>
    </xf>
    <xf numFmtId="165" fontId="115" fillId="6" borderId="117" xfId="1" applyNumberFormat="1" applyFont="1" applyFill="1" applyBorder="1" applyAlignment="1" applyProtection="1">
      <alignment horizontal="center" vertical="center"/>
      <protection locked="0"/>
    </xf>
    <xf numFmtId="169" fontId="86" fillId="26" borderId="0" xfId="1" applyNumberFormat="1" applyFont="1" applyFill="1" applyAlignment="1">
      <alignment horizontal="center" vertical="center"/>
    </xf>
    <xf numFmtId="169" fontId="209" fillId="5" borderId="0" xfId="2" applyNumberFormat="1" applyFont="1" applyFill="1" applyAlignment="1">
      <alignment horizontal="center" vertical="center"/>
    </xf>
    <xf numFmtId="169" fontId="209" fillId="26" borderId="0" xfId="2" applyNumberFormat="1" applyFont="1" applyFill="1" applyAlignment="1">
      <alignment horizontal="center" vertical="center"/>
    </xf>
    <xf numFmtId="0" fontId="234" fillId="2" borderId="0" xfId="1" applyFont="1" applyFill="1" applyAlignment="1">
      <alignment horizontal="right" vertical="center"/>
    </xf>
    <xf numFmtId="0" fontId="162" fillId="2" borderId="0" xfId="1" applyFont="1" applyFill="1" applyAlignment="1">
      <alignment horizontal="center" vertical="center"/>
    </xf>
    <xf numFmtId="0" fontId="235" fillId="5" borderId="0" xfId="2" applyFont="1" applyFill="1" applyAlignment="1">
      <alignment horizontal="center"/>
    </xf>
    <xf numFmtId="0" fontId="230" fillId="6" borderId="0" xfId="3" applyFont="1" applyFill="1" applyAlignment="1">
      <alignment horizontal="center" vertical="center"/>
    </xf>
    <xf numFmtId="0" fontId="86" fillId="26" borderId="0" xfId="1" applyFont="1" applyFill="1" applyAlignment="1">
      <alignment horizontal="center" vertical="center"/>
    </xf>
    <xf numFmtId="0" fontId="209" fillId="5" borderId="0" xfId="2" applyFont="1" applyFill="1" applyAlignment="1">
      <alignment horizontal="center" vertical="center"/>
    </xf>
    <xf numFmtId="0" fontId="209" fillId="26" borderId="0" xfId="2" applyFont="1" applyFill="1" applyAlignment="1">
      <alignment horizontal="center" vertical="center"/>
    </xf>
    <xf numFmtId="165" fontId="27" fillId="2" borderId="0" xfId="2" applyNumberFormat="1" applyFont="1" applyFill="1" applyAlignment="1">
      <alignment horizontal="center" vertical="center"/>
    </xf>
    <xf numFmtId="165" fontId="27" fillId="5" borderId="0" xfId="2" applyNumberFormat="1" applyFont="1" applyFill="1" applyAlignment="1">
      <alignment horizontal="center" vertical="center"/>
    </xf>
    <xf numFmtId="165" fontId="27" fillId="26" borderId="0" xfId="2" applyNumberFormat="1" applyFont="1" applyFill="1" applyAlignment="1">
      <alignment horizontal="center" vertical="center"/>
    </xf>
    <xf numFmtId="2" fontId="234" fillId="7" borderId="75" xfId="3" applyNumberFormat="1" applyFont="1" applyFill="1" applyBorder="1" applyAlignment="1" applyProtection="1">
      <alignment horizontal="right" vertical="center"/>
      <protection locked="0"/>
    </xf>
    <xf numFmtId="2" fontId="234" fillId="7" borderId="0" xfId="3" applyNumberFormat="1" applyFont="1" applyFill="1" applyAlignment="1" applyProtection="1">
      <alignment horizontal="right" vertical="center"/>
      <protection locked="0"/>
    </xf>
    <xf numFmtId="164" fontId="107" fillId="26" borderId="0" xfId="2" applyNumberFormat="1" applyFont="1" applyFill="1" applyAlignment="1">
      <alignment horizontal="center" vertical="center"/>
    </xf>
    <xf numFmtId="164" fontId="240" fillId="5" borderId="0" xfId="2" applyNumberFormat="1" applyFont="1" applyFill="1" applyAlignment="1">
      <alignment horizontal="center" vertical="center"/>
    </xf>
    <xf numFmtId="164" fontId="240" fillId="26" borderId="0" xfId="2" applyNumberFormat="1" applyFont="1" applyFill="1" applyAlignment="1">
      <alignment horizontal="center" vertical="center"/>
    </xf>
    <xf numFmtId="0" fontId="115" fillId="2" borderId="0" xfId="1" applyFont="1" applyFill="1" applyAlignment="1">
      <alignment horizontal="left" vertical="center" wrapText="1"/>
    </xf>
    <xf numFmtId="0" fontId="115" fillId="2" borderId="73" xfId="1" applyFont="1" applyFill="1" applyBorder="1" applyAlignment="1">
      <alignment horizontal="left" vertical="center" wrapText="1"/>
    </xf>
    <xf numFmtId="0" fontId="236" fillId="26" borderId="0" xfId="1" applyFont="1" applyFill="1" applyAlignment="1">
      <alignment horizontal="center" vertical="center"/>
    </xf>
    <xf numFmtId="1" fontId="107" fillId="5" borderId="0" xfId="2" applyNumberFormat="1" applyFont="1" applyFill="1" applyAlignment="1">
      <alignment horizontal="center" vertical="center"/>
    </xf>
    <xf numFmtId="1" fontId="237" fillId="6" borderId="0" xfId="2" applyNumberFormat="1" applyFont="1" applyFill="1" applyAlignment="1">
      <alignment horizontal="center" vertical="center"/>
    </xf>
    <xf numFmtId="2" fontId="238" fillId="7" borderId="0" xfId="3" applyNumberFormat="1" applyFont="1" applyFill="1" applyAlignment="1" applyProtection="1">
      <alignment horizontal="right" vertical="center"/>
      <protection locked="0"/>
    </xf>
    <xf numFmtId="164" fontId="107" fillId="2" borderId="0" xfId="1" applyNumberFormat="1" applyFont="1" applyFill="1" applyAlignment="1">
      <alignment horizontal="center" vertical="center"/>
    </xf>
    <xf numFmtId="164" fontId="107" fillId="5" borderId="0" xfId="1" applyNumberFormat="1" applyFont="1" applyFill="1" applyAlignment="1">
      <alignment horizontal="center" vertical="center"/>
    </xf>
    <xf numFmtId="164" fontId="107" fillId="26" borderId="0" xfId="1" applyNumberFormat="1" applyFont="1" applyFill="1" applyAlignment="1">
      <alignment horizontal="center" vertical="center"/>
    </xf>
    <xf numFmtId="2" fontId="238" fillId="7" borderId="0" xfId="3" applyNumberFormat="1" applyFont="1" applyFill="1" applyAlignment="1" applyProtection="1">
      <alignment horizontal="left" vertical="center"/>
      <protection locked="0"/>
    </xf>
    <xf numFmtId="2" fontId="238" fillId="7" borderId="73" xfId="3" applyNumberFormat="1" applyFont="1" applyFill="1" applyBorder="1" applyAlignment="1" applyProtection="1">
      <alignment horizontal="left" vertical="center"/>
      <protection locked="0"/>
    </xf>
    <xf numFmtId="167" fontId="66" fillId="2" borderId="0" xfId="2" applyNumberFormat="1" applyFont="1" applyFill="1" applyAlignment="1">
      <alignment horizontal="center" vertical="center"/>
    </xf>
    <xf numFmtId="167" fontId="66" fillId="5" borderId="0" xfId="2" applyNumberFormat="1" applyFont="1" applyFill="1" applyAlignment="1">
      <alignment horizontal="center" vertical="center"/>
    </xf>
    <xf numFmtId="167" fontId="66" fillId="26" borderId="0" xfId="2" applyNumberFormat="1" applyFont="1" applyFill="1" applyAlignment="1">
      <alignment horizontal="center" vertical="center"/>
    </xf>
    <xf numFmtId="173" fontId="66" fillId="5" borderId="0" xfId="2" applyNumberFormat="1" applyFont="1" applyFill="1" applyAlignment="1">
      <alignment horizontal="center" vertical="center"/>
    </xf>
    <xf numFmtId="173" fontId="66" fillId="26" borderId="0" xfId="2" applyNumberFormat="1" applyFont="1" applyFill="1" applyAlignment="1">
      <alignment horizontal="center" vertical="center"/>
    </xf>
    <xf numFmtId="2" fontId="241" fillId="7" borderId="0" xfId="3" applyNumberFormat="1" applyFont="1" applyFill="1" applyAlignment="1" applyProtection="1">
      <alignment horizontal="left" vertical="center" wrapText="1"/>
      <protection locked="0"/>
    </xf>
    <xf numFmtId="2" fontId="241" fillId="7" borderId="73" xfId="3" applyNumberFormat="1" applyFont="1" applyFill="1" applyBorder="1" applyAlignment="1" applyProtection="1">
      <alignment horizontal="left" vertical="center" wrapText="1"/>
      <protection locked="0"/>
    </xf>
    <xf numFmtId="165" fontId="27" fillId="2" borderId="0" xfId="1" applyNumberFormat="1" applyFont="1" applyFill="1" applyAlignment="1">
      <alignment horizontal="center" vertical="center"/>
    </xf>
    <xf numFmtId="165" fontId="27" fillId="5" borderId="0" xfId="1" applyNumberFormat="1" applyFont="1" applyFill="1" applyAlignment="1">
      <alignment horizontal="center" vertical="center"/>
    </xf>
    <xf numFmtId="165" fontId="27" fillId="26" borderId="0" xfId="1" applyNumberFormat="1" applyFont="1" applyFill="1" applyAlignment="1">
      <alignment horizontal="center" vertical="center"/>
    </xf>
    <xf numFmtId="0" fontId="89" fillId="10" borderId="75" xfId="3" applyFont="1" applyFill="1" applyBorder="1" applyAlignment="1">
      <alignment horizontal="center" vertical="center"/>
    </xf>
    <xf numFmtId="0" fontId="243" fillId="26" borderId="0" xfId="2" applyFont="1" applyFill="1" applyAlignment="1">
      <alignment horizontal="center" vertical="center" wrapText="1"/>
    </xf>
    <xf numFmtId="0" fontId="124" fillId="4" borderId="75" xfId="1" applyFont="1" applyFill="1" applyBorder="1" applyAlignment="1">
      <alignment horizontal="center" vertical="center"/>
    </xf>
    <xf numFmtId="0" fontId="244" fillId="19" borderId="0" xfId="2" applyFont="1" applyFill="1" applyAlignment="1">
      <alignment horizontal="center" vertical="center"/>
    </xf>
    <xf numFmtId="0" fontId="244" fillId="19" borderId="73" xfId="2" applyFont="1" applyFill="1" applyBorder="1" applyAlignment="1">
      <alignment horizontal="center" vertical="center"/>
    </xf>
    <xf numFmtId="0" fontId="3" fillId="5" borderId="79" xfId="2" applyFill="1" applyBorder="1" applyAlignment="1">
      <alignment horizontal="center"/>
    </xf>
    <xf numFmtId="0" fontId="111" fillId="2" borderId="0" xfId="2" applyFont="1" applyFill="1" applyAlignment="1">
      <alignment horizontal="right" vertical="center" wrapText="1"/>
    </xf>
    <xf numFmtId="2" fontId="166" fillId="11" borderId="75" xfId="3" applyNumberFormat="1" applyFont="1" applyFill="1" applyBorder="1" applyAlignment="1" applyProtection="1">
      <alignment horizontal="center" vertical="center"/>
      <protection locked="0"/>
    </xf>
    <xf numFmtId="2" fontId="166" fillId="11" borderId="0" xfId="3" applyNumberFormat="1" applyFont="1" applyFill="1" applyAlignment="1" applyProtection="1">
      <alignment horizontal="center" vertical="center"/>
      <protection locked="0"/>
    </xf>
    <xf numFmtId="2" fontId="166" fillId="11" borderId="73" xfId="3" applyNumberFormat="1" applyFont="1" applyFill="1" applyBorder="1" applyAlignment="1" applyProtection="1">
      <alignment horizontal="center" vertical="center"/>
      <protection locked="0"/>
    </xf>
    <xf numFmtId="0" fontId="299" fillId="2" borderId="5" xfId="2" applyFont="1" applyFill="1" applyBorder="1" applyAlignment="1">
      <alignment horizontal="right" vertical="center"/>
    </xf>
    <xf numFmtId="0" fontId="27" fillId="2" borderId="5" xfId="1" applyFont="1" applyFill="1" applyBorder="1" applyAlignment="1">
      <alignment horizontal="center" vertical="center" wrapText="1"/>
    </xf>
    <xf numFmtId="0" fontId="26" fillId="2" borderId="0" xfId="1" applyFont="1" applyFill="1" applyAlignment="1">
      <alignment horizontal="center" vertical="center" wrapText="1"/>
    </xf>
    <xf numFmtId="0" fontId="26" fillId="3" borderId="0" xfId="2" applyFont="1" applyFill="1" applyAlignment="1">
      <alignment horizontal="center" vertical="center"/>
    </xf>
    <xf numFmtId="0" fontId="27" fillId="5" borderId="0" xfId="2" applyFont="1" applyFill="1" applyAlignment="1">
      <alignment horizontal="center" vertical="center"/>
    </xf>
    <xf numFmtId="175" fontId="66" fillId="2" borderId="4" xfId="2" applyNumberFormat="1" applyFont="1" applyFill="1" applyBorder="1" applyAlignment="1">
      <alignment horizontal="center" vertical="center"/>
    </xf>
    <xf numFmtId="0" fontId="27" fillId="2" borderId="7" xfId="1" applyFont="1" applyFill="1" applyBorder="1" applyAlignment="1">
      <alignment horizontal="center" vertical="center" wrapText="1"/>
    </xf>
    <xf numFmtId="0" fontId="27" fillId="2" borderId="8" xfId="1" applyFont="1" applyFill="1" applyBorder="1" applyAlignment="1">
      <alignment horizontal="center" vertical="center" wrapText="1"/>
    </xf>
    <xf numFmtId="0" fontId="143" fillId="2" borderId="8" xfId="1" applyFont="1" applyFill="1" applyBorder="1" applyAlignment="1">
      <alignment horizontal="center" vertical="center"/>
    </xf>
    <xf numFmtId="0" fontId="26" fillId="5" borderId="8" xfId="2" applyFont="1" applyFill="1" applyBorder="1" applyAlignment="1">
      <alignment horizontal="center" vertical="center" wrapText="1"/>
    </xf>
    <xf numFmtId="0" fontId="66" fillId="2" borderId="8" xfId="1" applyFont="1" applyFill="1" applyBorder="1" applyAlignment="1">
      <alignment horizontal="center" vertical="center" wrapText="1"/>
    </xf>
    <xf numFmtId="0" fontId="66" fillId="2" borderId="15" xfId="1" applyFont="1" applyFill="1" applyBorder="1" applyAlignment="1">
      <alignment horizontal="center" vertical="center" wrapText="1"/>
    </xf>
    <xf numFmtId="0" fontId="302" fillId="2" borderId="5" xfId="2" applyFont="1" applyFill="1" applyBorder="1" applyAlignment="1">
      <alignment horizontal="left" vertical="center" wrapText="1"/>
    </xf>
    <xf numFmtId="0" fontId="302" fillId="2" borderId="0" xfId="2" applyFont="1" applyFill="1" applyAlignment="1">
      <alignment horizontal="left" vertical="center" wrapText="1"/>
    </xf>
    <xf numFmtId="0" fontId="302" fillId="2" borderId="4" xfId="2" applyFont="1" applyFill="1" applyBorder="1" applyAlignment="1">
      <alignment horizontal="left" vertical="center" wrapText="1"/>
    </xf>
    <xf numFmtId="0" fontId="31" fillId="2" borderId="5"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31" fillId="2" borderId="9" xfId="0" applyFont="1" applyFill="1" applyBorder="1" applyAlignment="1">
      <alignment horizontal="center" vertical="center" wrapText="1"/>
    </xf>
    <xf numFmtId="0" fontId="31" fillId="2" borderId="11" xfId="0" applyFont="1" applyFill="1" applyBorder="1" applyAlignment="1">
      <alignment horizontal="center" vertical="center" wrapText="1"/>
    </xf>
    <xf numFmtId="0" fontId="30" fillId="14" borderId="0" xfId="2" applyFont="1" applyFill="1" applyAlignment="1">
      <alignment horizontal="center" vertical="center" wrapText="1"/>
    </xf>
    <xf numFmtId="164" fontId="30" fillId="14" borderId="0" xfId="1" applyNumberFormat="1" applyFont="1" applyFill="1" applyAlignment="1">
      <alignment horizontal="center" vertical="center"/>
    </xf>
    <xf numFmtId="0" fontId="30" fillId="23" borderId="0" xfId="2" applyFont="1" applyFill="1" applyAlignment="1">
      <alignment horizontal="center" vertical="center"/>
    </xf>
    <xf numFmtId="0" fontId="30" fillId="23" borderId="20" xfId="2" applyFont="1" applyFill="1" applyBorder="1" applyAlignment="1">
      <alignment horizontal="center" vertical="center"/>
    </xf>
    <xf numFmtId="174" fontId="30" fillId="23" borderId="0" xfId="2" applyNumberFormat="1" applyFont="1" applyFill="1" applyAlignment="1">
      <alignment horizontal="center" vertical="center"/>
    </xf>
    <xf numFmtId="174" fontId="30" fillId="23" borderId="20" xfId="2" applyNumberFormat="1" applyFont="1" applyFill="1" applyBorder="1" applyAlignment="1">
      <alignment horizontal="center" vertical="center"/>
    </xf>
    <xf numFmtId="164" fontId="81" fillId="6" borderId="0" xfId="1" applyNumberFormat="1" applyFont="1" applyFill="1" applyAlignment="1">
      <alignment horizontal="center" vertical="center"/>
    </xf>
    <xf numFmtId="173" fontId="65" fillId="17" borderId="4" xfId="2" applyNumberFormat="1" applyFont="1" applyFill="1" applyBorder="1" applyAlignment="1">
      <alignment horizontal="center" vertical="center"/>
    </xf>
    <xf numFmtId="0" fontId="70" fillId="0" borderId="5" xfId="2" applyFont="1" applyBorder="1" applyAlignment="1">
      <alignment horizontal="center" vertical="center"/>
    </xf>
    <xf numFmtId="0" fontId="70" fillId="0" borderId="0" xfId="2" applyFont="1" applyAlignment="1">
      <alignment horizontal="center" vertical="center"/>
    </xf>
    <xf numFmtId="0" fontId="70" fillId="0" borderId="4" xfId="2" applyFont="1" applyBorder="1" applyAlignment="1">
      <alignment horizontal="center" vertical="center"/>
    </xf>
    <xf numFmtId="0" fontId="12" fillId="2" borderId="5" xfId="3" applyFont="1" applyFill="1" applyBorder="1" applyAlignment="1">
      <alignment horizontal="center" vertical="center"/>
    </xf>
    <xf numFmtId="0" fontId="66" fillId="2" borderId="0" xfId="2" applyFont="1" applyFill="1" applyAlignment="1">
      <alignment horizontal="left" vertical="center" wrapText="1"/>
    </xf>
    <xf numFmtId="0" fontId="66" fillId="2" borderId="4" xfId="2" applyFont="1" applyFill="1" applyBorder="1" applyAlignment="1">
      <alignment horizontal="left" vertical="center" wrapText="1"/>
    </xf>
    <xf numFmtId="0" fontId="29" fillId="2" borderId="5" xfId="3" applyFont="1" applyFill="1" applyBorder="1" applyAlignment="1">
      <alignment horizontal="left" vertical="center" wrapText="1"/>
    </xf>
    <xf numFmtId="0" fontId="29" fillId="2" borderId="0" xfId="3" applyFont="1" applyFill="1" applyAlignment="1">
      <alignment horizontal="left" vertical="center" wrapText="1"/>
    </xf>
    <xf numFmtId="0" fontId="29" fillId="2" borderId="4" xfId="3" applyFont="1" applyFill="1" applyBorder="1" applyAlignment="1">
      <alignment horizontal="left" vertical="center" wrapText="1"/>
    </xf>
    <xf numFmtId="0" fontId="55" fillId="2" borderId="5" xfId="3" applyFont="1" applyFill="1" applyBorder="1" applyAlignment="1">
      <alignment horizontal="left" vertical="center"/>
    </xf>
    <xf numFmtId="0" fontId="55" fillId="2" borderId="0" xfId="3" applyFont="1" applyFill="1" applyAlignment="1">
      <alignment horizontal="left" vertical="center"/>
    </xf>
    <xf numFmtId="0" fontId="55" fillId="2" borderId="4" xfId="3" applyFont="1" applyFill="1" applyBorder="1" applyAlignment="1">
      <alignment horizontal="left" vertical="center"/>
    </xf>
    <xf numFmtId="0" fontId="160" fillId="14" borderId="0" xfId="2" applyFont="1" applyFill="1" applyAlignment="1">
      <alignment horizontal="center" vertical="center" wrapText="1"/>
    </xf>
    <xf numFmtId="0" fontId="17" fillId="2" borderId="5" xfId="0" applyFont="1" applyFill="1" applyBorder="1" applyAlignment="1">
      <alignment horizontal="center"/>
    </xf>
    <xf numFmtId="0" fontId="17" fillId="2" borderId="0" xfId="0" applyFont="1" applyFill="1" applyAlignment="1">
      <alignment horizontal="center"/>
    </xf>
    <xf numFmtId="164" fontId="27" fillId="14" borderId="0" xfId="1" applyNumberFormat="1" applyFont="1" applyFill="1" applyAlignment="1">
      <alignment horizontal="center" vertical="center"/>
    </xf>
    <xf numFmtId="0" fontId="210" fillId="23" borderId="5" xfId="3" applyFont="1" applyFill="1" applyBorder="1" applyAlignment="1">
      <alignment horizontal="center" vertical="center"/>
    </xf>
    <xf numFmtId="0" fontId="52" fillId="2" borderId="0" xfId="2" applyFont="1" applyFill="1" applyAlignment="1">
      <alignment horizontal="left" vertical="center" wrapText="1"/>
    </xf>
    <xf numFmtId="0" fontId="52" fillId="2" borderId="4" xfId="2" applyFont="1" applyFill="1" applyBorder="1" applyAlignment="1">
      <alignment horizontal="left" vertical="center" wrapText="1"/>
    </xf>
    <xf numFmtId="0" fontId="210" fillId="2" borderId="5" xfId="3" applyFont="1" applyFill="1" applyBorder="1" applyAlignment="1">
      <alignment horizontal="center" vertical="center"/>
    </xf>
    <xf numFmtId="0" fontId="26" fillId="2" borderId="0" xfId="2" applyFont="1" applyFill="1" applyAlignment="1">
      <alignment horizontal="left" vertical="center" wrapText="1"/>
    </xf>
    <xf numFmtId="0" fontId="26" fillId="2" borderId="4" xfId="2" applyFont="1" applyFill="1" applyBorder="1" applyAlignment="1">
      <alignment horizontal="left" vertical="center" wrapText="1"/>
    </xf>
    <xf numFmtId="0" fontId="10" fillId="0" borderId="40" xfId="0" applyFont="1" applyBorder="1" applyAlignment="1">
      <alignment horizontal="center" wrapText="1"/>
    </xf>
    <xf numFmtId="0" fontId="10" fillId="0" borderId="34" xfId="0" applyFont="1" applyBorder="1" applyAlignment="1">
      <alignment horizontal="center" wrapText="1"/>
    </xf>
    <xf numFmtId="0" fontId="10" fillId="0" borderId="35" xfId="0" applyFont="1" applyBorder="1" applyAlignment="1">
      <alignment horizontal="center" wrapText="1"/>
    </xf>
    <xf numFmtId="0" fontId="10" fillId="0" borderId="5" xfId="0" applyFont="1" applyBorder="1" applyAlignment="1">
      <alignment horizontal="center" wrapText="1"/>
    </xf>
    <xf numFmtId="0" fontId="10" fillId="0" borderId="0" xfId="0" applyFont="1" applyAlignment="1">
      <alignment horizontal="center" wrapText="1"/>
    </xf>
    <xf numFmtId="0" fontId="10" fillId="0" borderId="4" xfId="0" applyFont="1" applyBorder="1" applyAlignment="1">
      <alignment horizontal="center" wrapText="1"/>
    </xf>
    <xf numFmtId="0" fontId="48" fillId="2" borderId="5" xfId="0" applyFont="1" applyFill="1" applyBorder="1" applyAlignment="1">
      <alignment horizontal="right"/>
    </xf>
    <xf numFmtId="0" fontId="48" fillId="2" borderId="0" xfId="0" applyFont="1" applyFill="1" applyAlignment="1">
      <alignment horizontal="right"/>
    </xf>
    <xf numFmtId="0" fontId="25" fillId="2" borderId="0" xfId="0" applyFont="1" applyFill="1" applyAlignment="1">
      <alignment horizontal="right"/>
    </xf>
    <xf numFmtId="0" fontId="48" fillId="2" borderId="41" xfId="0" applyFont="1" applyFill="1" applyBorder="1" applyAlignment="1">
      <alignment horizontal="right"/>
    </xf>
    <xf numFmtId="0" fontId="48" fillId="2" borderId="36" xfId="0" applyFont="1" applyFill="1" applyBorder="1" applyAlignment="1">
      <alignment horizontal="right"/>
    </xf>
    <xf numFmtId="0" fontId="69" fillId="2" borderId="30" xfId="3" applyFont="1" applyFill="1" applyBorder="1" applyAlignment="1" applyProtection="1">
      <alignment horizontal="center" vertical="center"/>
      <protection hidden="1"/>
    </xf>
    <xf numFmtId="0" fontId="69" fillId="2" borderId="25" xfId="3" applyFont="1" applyFill="1" applyBorder="1" applyAlignment="1" applyProtection="1">
      <alignment horizontal="center" vertical="center"/>
      <protection hidden="1"/>
    </xf>
    <xf numFmtId="0" fontId="69" fillId="2" borderId="42" xfId="3" applyFont="1" applyFill="1" applyBorder="1" applyAlignment="1" applyProtection="1">
      <alignment horizontal="center" vertical="center"/>
      <protection hidden="1"/>
    </xf>
    <xf numFmtId="0" fontId="291" fillId="2" borderId="95" xfId="10" applyFont="1" applyFill="1" applyBorder="1" applyAlignment="1">
      <alignment horizontal="center" vertical="center"/>
    </xf>
    <xf numFmtId="0" fontId="291" fillId="2" borderId="113" xfId="10" applyFont="1" applyFill="1" applyBorder="1" applyAlignment="1">
      <alignment horizontal="center" vertical="center"/>
    </xf>
    <xf numFmtId="0" fontId="291" fillId="2" borderId="101" xfId="10" applyFont="1" applyFill="1" applyBorder="1" applyAlignment="1">
      <alignment horizontal="center" vertical="center"/>
    </xf>
    <xf numFmtId="0" fontId="291" fillId="2" borderId="114" xfId="10" applyFont="1" applyFill="1" applyBorder="1" applyAlignment="1">
      <alignment horizontal="center" vertical="center"/>
    </xf>
    <xf numFmtId="0" fontId="103" fillId="4" borderId="25" xfId="0" applyFont="1" applyFill="1" applyBorder="1" applyAlignment="1">
      <alignment horizontal="center"/>
    </xf>
    <xf numFmtId="0" fontId="269" fillId="6" borderId="57" xfId="10" applyFont="1" applyFill="1" applyBorder="1" applyAlignment="1">
      <alignment horizontal="center" vertical="center"/>
    </xf>
    <xf numFmtId="0" fontId="269" fillId="6" borderId="109" xfId="10" applyFont="1" applyFill="1" applyBorder="1" applyAlignment="1">
      <alignment horizontal="center" vertical="center"/>
    </xf>
    <xf numFmtId="0" fontId="269" fillId="6" borderId="98" xfId="10" applyFont="1" applyFill="1" applyBorder="1" applyAlignment="1">
      <alignment horizontal="center" vertical="center"/>
    </xf>
    <xf numFmtId="0" fontId="269" fillId="6" borderId="110" xfId="10" applyFont="1" applyFill="1" applyBorder="1" applyAlignment="1">
      <alignment horizontal="center" vertical="center"/>
    </xf>
    <xf numFmtId="0" fontId="269" fillId="6" borderId="96" xfId="10" applyFont="1" applyFill="1" applyBorder="1" applyAlignment="1">
      <alignment horizontal="center" vertical="center"/>
    </xf>
    <xf numFmtId="0" fontId="269" fillId="6" borderId="111" xfId="10" applyFont="1" applyFill="1" applyBorder="1" applyAlignment="1">
      <alignment horizontal="center" vertical="center"/>
    </xf>
    <xf numFmtId="0" fontId="269" fillId="6" borderId="97" xfId="10" applyFont="1" applyFill="1" applyBorder="1" applyAlignment="1">
      <alignment horizontal="center" vertical="center"/>
    </xf>
    <xf numFmtId="0" fontId="269" fillId="6" borderId="112" xfId="10" applyFont="1" applyFill="1" applyBorder="1" applyAlignment="1">
      <alignment horizontal="center" vertical="center"/>
    </xf>
    <xf numFmtId="0" fontId="269" fillId="6" borderId="99" xfId="10" applyFont="1" applyFill="1" applyBorder="1" applyAlignment="1">
      <alignment horizontal="center" vertical="center"/>
    </xf>
    <xf numFmtId="0" fontId="269" fillId="6" borderId="48" xfId="10" applyFont="1" applyFill="1" applyBorder="1" applyAlignment="1">
      <alignment horizontal="center" vertical="center"/>
    </xf>
    <xf numFmtId="0" fontId="269" fillId="6" borderId="55" xfId="10" applyFont="1" applyFill="1" applyBorder="1" applyAlignment="1">
      <alignment horizontal="center" vertical="center"/>
    </xf>
    <xf numFmtId="0" fontId="269" fillId="2" borderId="95" xfId="10" applyFont="1" applyFill="1" applyBorder="1" applyAlignment="1">
      <alignment horizontal="center" vertical="center"/>
    </xf>
    <xf numFmtId="0" fontId="290" fillId="2" borderId="101" xfId="10" applyFont="1" applyFill="1" applyBorder="1" applyAlignment="1">
      <alignment horizontal="center" vertical="center"/>
    </xf>
    <xf numFmtId="0" fontId="269" fillId="6" borderId="102" xfId="10" applyFont="1" applyFill="1" applyBorder="1" applyAlignment="1">
      <alignment horizontal="center" vertical="center"/>
    </xf>
    <xf numFmtId="0" fontId="269" fillId="6" borderId="21" xfId="10" applyFont="1" applyFill="1" applyBorder="1" applyAlignment="1">
      <alignment horizontal="center" vertical="center"/>
    </xf>
    <xf numFmtId="0" fontId="291" fillId="2" borderId="46" xfId="10" applyFont="1" applyFill="1" applyBorder="1" applyAlignment="1">
      <alignment horizontal="center" vertical="center"/>
    </xf>
    <xf numFmtId="0" fontId="290" fillId="2" borderId="100" xfId="10" applyFont="1" applyFill="1" applyBorder="1" applyAlignment="1">
      <alignment horizontal="center" vertical="center"/>
    </xf>
    <xf numFmtId="0" fontId="290" fillId="2" borderId="95" xfId="10" applyFont="1" applyFill="1" applyBorder="1" applyAlignment="1">
      <alignment horizontal="center" vertical="center"/>
    </xf>
    <xf numFmtId="0" fontId="269" fillId="6" borderId="101" xfId="10" applyFont="1" applyFill="1" applyBorder="1" applyAlignment="1">
      <alignment horizontal="center" vertical="center"/>
    </xf>
    <xf numFmtId="0" fontId="289" fillId="2" borderId="100" xfId="10" applyFont="1" applyFill="1" applyBorder="1" applyAlignment="1">
      <alignment horizontal="center" vertical="center"/>
    </xf>
    <xf numFmtId="0" fontId="289" fillId="2" borderId="95" xfId="10" applyFont="1" applyFill="1" applyBorder="1" applyAlignment="1">
      <alignment horizontal="center" vertical="center"/>
    </xf>
    <xf numFmtId="0" fontId="289" fillId="2" borderId="101" xfId="10" applyFont="1" applyFill="1" applyBorder="1" applyAlignment="1">
      <alignment horizontal="center" vertical="center"/>
    </xf>
    <xf numFmtId="0" fontId="288" fillId="2" borderId="100" xfId="10" applyFont="1" applyFill="1" applyBorder="1" applyAlignment="1">
      <alignment horizontal="center" vertical="center"/>
    </xf>
    <xf numFmtId="0" fontId="288" fillId="2" borderId="95" xfId="10" applyFont="1" applyFill="1" applyBorder="1" applyAlignment="1">
      <alignment horizontal="center" vertical="center"/>
    </xf>
    <xf numFmtId="0" fontId="269" fillId="2" borderId="100" xfId="10" applyFont="1" applyFill="1" applyBorder="1" applyAlignment="1">
      <alignment horizontal="center" vertical="center"/>
    </xf>
    <xf numFmtId="0" fontId="269" fillId="6" borderId="6" xfId="10" applyFont="1" applyFill="1" applyBorder="1" applyAlignment="1">
      <alignment horizontal="center" vertical="center"/>
    </xf>
    <xf numFmtId="0" fontId="269" fillId="6" borderId="0" xfId="10" applyFont="1" applyFill="1" applyAlignment="1">
      <alignment horizontal="center" vertical="center"/>
    </xf>
    <xf numFmtId="0" fontId="269" fillId="6" borderId="24" xfId="10" applyFont="1" applyFill="1" applyBorder="1" applyAlignment="1">
      <alignment horizontal="center" vertical="center"/>
    </xf>
    <xf numFmtId="0" fontId="269" fillId="6" borderId="4" xfId="10" applyFont="1" applyFill="1" applyBorder="1" applyAlignment="1">
      <alignment horizontal="center" vertical="center"/>
    </xf>
    <xf numFmtId="0" fontId="3" fillId="2" borderId="43" xfId="3" applyFill="1" applyBorder="1" applyAlignment="1" applyProtection="1">
      <alignment horizontal="center"/>
      <protection hidden="1"/>
    </xf>
    <xf numFmtId="0" fontId="3" fillId="2" borderId="25" xfId="3" applyFill="1" applyBorder="1" applyAlignment="1" applyProtection="1">
      <alignment horizontal="center"/>
      <protection hidden="1"/>
    </xf>
    <xf numFmtId="0" fontId="3" fillId="2" borderId="32" xfId="3" applyFill="1" applyBorder="1" applyAlignment="1" applyProtection="1">
      <alignment horizontal="center"/>
      <protection hidden="1"/>
    </xf>
    <xf numFmtId="0" fontId="3" fillId="0" borderId="43" xfId="2" applyBorder="1" applyAlignment="1">
      <alignment horizontal="center"/>
    </xf>
    <xf numFmtId="0" fontId="3" fillId="0" borderId="25" xfId="2" applyBorder="1" applyAlignment="1">
      <alignment horizontal="center"/>
    </xf>
    <xf numFmtId="0" fontId="3" fillId="0" borderId="32" xfId="2" applyBorder="1" applyAlignment="1">
      <alignment horizontal="center"/>
    </xf>
    <xf numFmtId="180" fontId="115" fillId="6" borderId="5" xfId="2" applyNumberFormat="1" applyFont="1" applyFill="1" applyBorder="1" applyAlignment="1">
      <alignment horizontal="center" vertical="center"/>
    </xf>
    <xf numFmtId="180" fontId="115" fillId="6" borderId="0" xfId="2" applyNumberFormat="1" applyFont="1" applyFill="1" applyAlignment="1">
      <alignment horizontal="center" vertical="center"/>
    </xf>
    <xf numFmtId="0" fontId="296" fillId="2" borderId="0" xfId="3" applyFont="1" applyFill="1" applyAlignment="1">
      <alignment horizontal="center" vertical="center"/>
    </xf>
    <xf numFmtId="181" fontId="26" fillId="3" borderId="0" xfId="2" applyNumberFormat="1" applyFont="1" applyFill="1" applyAlignment="1">
      <alignment horizontal="center" vertical="center"/>
    </xf>
    <xf numFmtId="181" fontId="26" fillId="3" borderId="4" xfId="2" applyNumberFormat="1" applyFont="1" applyFill="1" applyBorder="1" applyAlignment="1">
      <alignment horizontal="center" vertical="center"/>
    </xf>
    <xf numFmtId="172" fontId="26" fillId="3" borderId="5" xfId="2" applyNumberFormat="1" applyFont="1" applyFill="1" applyBorder="1" applyAlignment="1">
      <alignment horizontal="center" vertical="center"/>
    </xf>
    <xf numFmtId="172" fontId="26" fillId="3" borderId="0" xfId="2" applyNumberFormat="1" applyFont="1" applyFill="1" applyAlignment="1">
      <alignment horizontal="center" vertical="center"/>
    </xf>
    <xf numFmtId="181" fontId="115" fillId="6" borderId="0" xfId="2" applyNumberFormat="1" applyFont="1" applyFill="1" applyAlignment="1">
      <alignment horizontal="center" vertical="center"/>
    </xf>
    <xf numFmtId="181" fontId="115" fillId="6" borderId="4" xfId="2" applyNumberFormat="1" applyFont="1" applyFill="1" applyBorder="1" applyAlignment="1">
      <alignment horizontal="center" vertical="center"/>
    </xf>
    <xf numFmtId="0" fontId="149" fillId="2" borderId="5" xfId="1" applyFont="1" applyFill="1" applyBorder="1" applyAlignment="1">
      <alignment horizontal="center" vertical="center" wrapText="1"/>
    </xf>
    <xf numFmtId="0" fontId="149" fillId="2" borderId="0" xfId="1" applyFont="1" applyFill="1" applyAlignment="1">
      <alignment horizontal="center" vertical="center" wrapText="1"/>
    </xf>
    <xf numFmtId="0" fontId="149" fillId="2" borderId="4" xfId="1" applyFont="1" applyFill="1" applyBorder="1" applyAlignment="1">
      <alignment horizontal="center" vertical="center" wrapText="1"/>
    </xf>
    <xf numFmtId="0" fontId="297" fillId="2" borderId="5" xfId="2" applyFont="1" applyFill="1" applyBorder="1" applyAlignment="1">
      <alignment horizontal="center"/>
    </xf>
    <xf numFmtId="0" fontId="297" fillId="2" borderId="0" xfId="2" applyFont="1" applyFill="1" applyAlignment="1">
      <alignment horizontal="center"/>
    </xf>
    <xf numFmtId="0" fontId="297" fillId="2" borderId="4" xfId="2" applyFont="1" applyFill="1" applyBorder="1" applyAlignment="1">
      <alignment horizontal="center"/>
    </xf>
    <xf numFmtId="0" fontId="9" fillId="2" borderId="5" xfId="2" applyFont="1" applyFill="1" applyBorder="1" applyAlignment="1">
      <alignment horizontal="center"/>
    </xf>
    <xf numFmtId="0" fontId="9" fillId="2" borderId="0" xfId="2" applyFont="1" applyFill="1" applyAlignment="1">
      <alignment horizontal="center"/>
    </xf>
    <xf numFmtId="0" fontId="9" fillId="2" borderId="4" xfId="2" applyFont="1" applyFill="1" applyBorder="1" applyAlignment="1">
      <alignment horizontal="center"/>
    </xf>
    <xf numFmtId="0" fontId="9" fillId="2" borderId="9" xfId="2" applyFont="1" applyFill="1" applyBorder="1" applyAlignment="1">
      <alignment horizontal="center"/>
    </xf>
    <xf numFmtId="0" fontId="9" fillId="2" borderId="10" xfId="2" applyFont="1" applyFill="1" applyBorder="1" applyAlignment="1">
      <alignment horizontal="center"/>
    </xf>
    <xf numFmtId="0" fontId="9" fillId="2" borderId="11" xfId="2" applyFont="1" applyFill="1" applyBorder="1" applyAlignment="1">
      <alignment horizontal="center"/>
    </xf>
    <xf numFmtId="177" fontId="26" fillId="10" borderId="5" xfId="2" applyNumberFormat="1" applyFont="1" applyFill="1" applyBorder="1" applyAlignment="1">
      <alignment horizontal="center" vertical="center"/>
    </xf>
    <xf numFmtId="177" fontId="26" fillId="10" borderId="0" xfId="2" applyNumberFormat="1" applyFont="1" applyFill="1" applyAlignment="1">
      <alignment horizontal="center" vertical="center"/>
    </xf>
    <xf numFmtId="177" fontId="26" fillId="6" borderId="0" xfId="2" applyNumberFormat="1" applyFont="1" applyFill="1" applyAlignment="1">
      <alignment horizontal="center" vertical="center"/>
    </xf>
    <xf numFmtId="177" fontId="26" fillId="6" borderId="4" xfId="2" applyNumberFormat="1" applyFont="1" applyFill="1" applyBorder="1" applyAlignment="1">
      <alignment horizontal="center" vertical="center"/>
    </xf>
    <xf numFmtId="179" fontId="26" fillId="6" borderId="0" xfId="2" applyNumberFormat="1" applyFont="1" applyFill="1" applyAlignment="1">
      <alignment horizontal="center" vertical="center"/>
    </xf>
    <xf numFmtId="179" fontId="26" fillId="6" borderId="4" xfId="2"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3" xfId="0" applyFont="1" applyFill="1" applyBorder="1" applyAlignment="1">
      <alignment horizontal="center" vertical="center"/>
    </xf>
    <xf numFmtId="0" fontId="57" fillId="2" borderId="0" xfId="0" applyFont="1" applyFill="1" applyAlignment="1">
      <alignment horizontal="center" vertical="center" wrapText="1"/>
    </xf>
    <xf numFmtId="167" fontId="54" fillId="6" borderId="5" xfId="0" applyNumberFormat="1" applyFont="1" applyFill="1" applyBorder="1" applyAlignment="1">
      <alignment horizontal="center" vertical="center"/>
    </xf>
    <xf numFmtId="0" fontId="40" fillId="2" borderId="9" xfId="2" applyFont="1" applyFill="1" applyBorder="1" applyAlignment="1">
      <alignment horizontal="center" vertical="center"/>
    </xf>
    <xf numFmtId="0" fontId="40" fillId="2" borderId="10" xfId="2" applyFont="1" applyFill="1" applyBorder="1" applyAlignment="1">
      <alignment horizontal="center" vertical="center"/>
    </xf>
    <xf numFmtId="0" fontId="40" fillId="2" borderId="11" xfId="2" applyFont="1" applyFill="1" applyBorder="1" applyAlignment="1">
      <alignment horizontal="center" vertical="center"/>
    </xf>
    <xf numFmtId="0" fontId="305" fillId="2" borderId="5" xfId="2" applyFont="1" applyFill="1" applyBorder="1" applyAlignment="1">
      <alignment horizontal="center" vertical="center"/>
    </xf>
    <xf numFmtId="0" fontId="305" fillId="2" borderId="0" xfId="2" applyFont="1" applyFill="1" applyAlignment="1">
      <alignment horizontal="center" vertical="center"/>
    </xf>
    <xf numFmtId="0" fontId="305" fillId="2" borderId="4" xfId="2" applyFont="1" applyFill="1" applyBorder="1" applyAlignment="1">
      <alignment horizontal="center" vertical="center"/>
    </xf>
    <xf numFmtId="0" fontId="9" fillId="2" borderId="5" xfId="2" applyFont="1" applyFill="1" applyBorder="1" applyAlignment="1">
      <alignment horizontal="center" vertical="center"/>
    </xf>
    <xf numFmtId="0" fontId="9" fillId="2" borderId="0" xfId="2" applyFont="1" applyFill="1" applyAlignment="1">
      <alignment horizontal="center" vertical="center"/>
    </xf>
    <xf numFmtId="0" fontId="9" fillId="2" borderId="4" xfId="2" applyFont="1" applyFill="1" applyBorder="1" applyAlignment="1">
      <alignment horizontal="center" vertical="center"/>
    </xf>
    <xf numFmtId="0" fontId="9" fillId="2" borderId="5" xfId="2" applyFont="1" applyFill="1" applyBorder="1" applyAlignment="1">
      <alignment horizontal="center" vertical="center" wrapText="1"/>
    </xf>
    <xf numFmtId="0" fontId="306" fillId="2" borderId="5" xfId="8" applyFont="1" applyFill="1" applyBorder="1" applyAlignment="1">
      <alignment horizontal="center" vertical="center"/>
    </xf>
    <xf numFmtId="0" fontId="306" fillId="2" borderId="0" xfId="8" applyFont="1" applyFill="1" applyBorder="1" applyAlignment="1">
      <alignment horizontal="center" vertical="center"/>
    </xf>
    <xf numFmtId="0" fontId="306" fillId="2" borderId="4" xfId="8" applyFont="1" applyFill="1" applyBorder="1" applyAlignment="1">
      <alignment horizontal="center" vertical="center"/>
    </xf>
    <xf numFmtId="0" fontId="306" fillId="2" borderId="0" xfId="8" applyFont="1" applyFill="1" applyAlignment="1">
      <alignment horizontal="center" vertical="center"/>
    </xf>
    <xf numFmtId="0" fontId="307" fillId="2" borderId="0" xfId="2" applyFont="1" applyFill="1" applyAlignment="1">
      <alignment horizontal="center" vertical="center"/>
    </xf>
    <xf numFmtId="0" fontId="307" fillId="2" borderId="4" xfId="2" applyFont="1" applyFill="1" applyBorder="1" applyAlignment="1">
      <alignment horizontal="center" vertical="center"/>
    </xf>
    <xf numFmtId="0" fontId="307" fillId="2" borderId="5" xfId="2" applyFont="1" applyFill="1" applyBorder="1" applyAlignment="1">
      <alignment horizontal="center" vertical="center"/>
    </xf>
    <xf numFmtId="0" fontId="79" fillId="2" borderId="5" xfId="2" applyFont="1" applyFill="1" applyBorder="1" applyAlignment="1">
      <alignment horizontal="left" vertical="center" wrapText="1"/>
    </xf>
    <xf numFmtId="0" fontId="79" fillId="2" borderId="0" xfId="2" applyFont="1" applyFill="1" applyAlignment="1">
      <alignment horizontal="left" vertical="center" wrapText="1"/>
    </xf>
    <xf numFmtId="0" fontId="79" fillId="2" borderId="4" xfId="2" applyFont="1" applyFill="1" applyBorder="1" applyAlignment="1">
      <alignment horizontal="left" vertical="center" wrapText="1"/>
    </xf>
    <xf numFmtId="0" fontId="308" fillId="2" borderId="5" xfId="8" applyFont="1" applyFill="1" applyBorder="1" applyAlignment="1">
      <alignment horizontal="center" vertical="center"/>
    </xf>
    <xf numFmtId="0" fontId="308" fillId="2" borderId="0" xfId="8" applyFont="1" applyFill="1" applyAlignment="1">
      <alignment horizontal="center" vertical="center"/>
    </xf>
    <xf numFmtId="0" fontId="308" fillId="2" borderId="4" xfId="8" applyFont="1" applyFill="1" applyBorder="1" applyAlignment="1">
      <alignment horizontal="center" vertical="center"/>
    </xf>
    <xf numFmtId="0" fontId="310" fillId="2" borderId="5" xfId="2" applyFont="1" applyFill="1" applyBorder="1" applyAlignment="1">
      <alignment horizontal="center" vertical="center"/>
    </xf>
    <xf numFmtId="0" fontId="310" fillId="2" borderId="0" xfId="2" applyFont="1" applyFill="1" applyAlignment="1">
      <alignment horizontal="center" vertical="center"/>
    </xf>
    <xf numFmtId="0" fontId="310" fillId="2" borderId="4" xfId="2" applyFont="1" applyFill="1" applyBorder="1" applyAlignment="1">
      <alignment horizontal="center" vertical="center"/>
    </xf>
    <xf numFmtId="0" fontId="312" fillId="2" borderId="5" xfId="2" applyFont="1" applyFill="1" applyBorder="1" applyAlignment="1">
      <alignment horizontal="center" vertical="center"/>
    </xf>
    <xf numFmtId="0" fontId="312" fillId="2" borderId="0" xfId="2" applyFont="1" applyFill="1" applyAlignment="1">
      <alignment horizontal="center" vertical="center"/>
    </xf>
    <xf numFmtId="0" fontId="312" fillId="2" borderId="4" xfId="2" applyFont="1" applyFill="1" applyBorder="1" applyAlignment="1">
      <alignment horizontal="center" vertical="center"/>
    </xf>
    <xf numFmtId="0" fontId="311" fillId="2" borderId="5" xfId="8" applyFont="1" applyFill="1" applyBorder="1" applyAlignment="1">
      <alignment horizontal="center" vertical="center" wrapText="1"/>
    </xf>
    <xf numFmtId="0" fontId="311" fillId="2" borderId="0" xfId="8" applyFont="1" applyFill="1" applyAlignment="1">
      <alignment horizontal="center" vertical="center" wrapText="1"/>
    </xf>
    <xf numFmtId="0" fontId="311" fillId="2" borderId="4" xfId="8" applyFont="1" applyFill="1" applyBorder="1" applyAlignment="1">
      <alignment horizontal="center" vertical="center" wrapText="1"/>
    </xf>
    <xf numFmtId="0" fontId="47" fillId="2" borderId="7" xfId="2" applyFont="1" applyFill="1" applyBorder="1" applyAlignment="1">
      <alignment horizontal="center" vertical="center"/>
    </xf>
    <xf numFmtId="0" fontId="47" fillId="2" borderId="8" xfId="2" applyFont="1" applyFill="1" applyBorder="1" applyAlignment="1">
      <alignment horizontal="center" vertical="center"/>
    </xf>
    <xf numFmtId="0" fontId="47" fillId="2" borderId="15" xfId="2" applyFont="1" applyFill="1" applyBorder="1" applyAlignment="1">
      <alignment horizontal="center" vertical="center"/>
    </xf>
    <xf numFmtId="0" fontId="269" fillId="6" borderId="49" xfId="10" applyFont="1" applyFill="1" applyBorder="1" applyAlignment="1">
      <alignment horizontal="center" vertical="center"/>
    </xf>
    <xf numFmtId="0" fontId="269" fillId="6" borderId="19" xfId="10" applyFont="1" applyFill="1" applyBorder="1" applyAlignment="1">
      <alignment horizontal="center" vertical="center"/>
    </xf>
    <xf numFmtId="0" fontId="52" fillId="0" borderId="5" xfId="2" applyFont="1" applyBorder="1" applyAlignment="1">
      <alignment horizontal="center" wrapText="1"/>
    </xf>
    <xf numFmtId="0" fontId="52" fillId="0" borderId="0" xfId="2" applyFont="1" applyAlignment="1">
      <alignment horizontal="center" wrapText="1"/>
    </xf>
    <xf numFmtId="0" fontId="52" fillId="0" borderId="4" xfId="2" applyFont="1" applyBorder="1" applyAlignment="1">
      <alignment horizontal="center" wrapText="1"/>
    </xf>
    <xf numFmtId="0" fontId="26" fillId="2" borderId="5" xfId="1" applyFont="1" applyFill="1" applyBorder="1" applyAlignment="1">
      <alignment horizontal="center" vertical="center" wrapText="1"/>
    </xf>
    <xf numFmtId="0" fontId="26" fillId="2" borderId="4" xfId="1" applyFont="1" applyFill="1" applyBorder="1" applyAlignment="1">
      <alignment horizontal="center" vertical="center" wrapText="1"/>
    </xf>
    <xf numFmtId="0" fontId="308" fillId="2" borderId="5" xfId="8" applyFont="1" applyFill="1" applyBorder="1" applyAlignment="1">
      <alignment horizontal="left" vertical="center" wrapText="1"/>
    </xf>
    <xf numFmtId="0" fontId="308" fillId="2" borderId="0" xfId="8" applyFont="1" applyFill="1" applyAlignment="1">
      <alignment horizontal="left" vertical="center" wrapText="1"/>
    </xf>
    <xf numFmtId="0" fontId="308" fillId="2" borderId="4" xfId="8" applyFont="1" applyFill="1" applyBorder="1" applyAlignment="1">
      <alignment horizontal="left" vertical="center" wrapText="1"/>
    </xf>
    <xf numFmtId="0" fontId="308" fillId="2" borderId="5" xfId="8" applyFont="1" applyFill="1" applyBorder="1" applyAlignment="1">
      <alignment horizontal="center" vertical="center" wrapText="1"/>
    </xf>
    <xf numFmtId="0" fontId="308" fillId="2" borderId="0" xfId="8" applyFont="1" applyFill="1" applyAlignment="1">
      <alignment horizontal="center" vertical="center" wrapText="1"/>
    </xf>
    <xf numFmtId="0" fontId="308" fillId="2" borderId="4" xfId="8" applyFont="1" applyFill="1" applyBorder="1" applyAlignment="1">
      <alignment horizontal="center" vertical="center" wrapText="1"/>
    </xf>
    <xf numFmtId="0" fontId="24" fillId="2" borderId="0" xfId="4" applyFill="1" applyAlignment="1">
      <alignment horizontal="center" vertical="center" wrapText="1"/>
    </xf>
    <xf numFmtId="0" fontId="24" fillId="2" borderId="0" xfId="4" applyFill="1" applyBorder="1" applyAlignment="1">
      <alignment horizontal="center" vertical="center"/>
    </xf>
    <xf numFmtId="0" fontId="318" fillId="0" borderId="0" xfId="0" applyFont="1" applyAlignment="1">
      <alignment horizontal="center" vertical="center" wrapText="1"/>
    </xf>
    <xf numFmtId="0" fontId="24" fillId="2" borderId="0" xfId="4" applyFill="1" applyBorder="1" applyAlignment="1">
      <alignment horizontal="center" vertical="center" wrapText="1"/>
    </xf>
    <xf numFmtId="0" fontId="24" fillId="0" borderId="0" xfId="4" applyAlignment="1">
      <alignment horizontal="center" vertical="center" wrapText="1"/>
    </xf>
    <xf numFmtId="0" fontId="167" fillId="25" borderId="0" xfId="2" applyFont="1" applyFill="1" applyAlignment="1">
      <alignment horizontal="center" vertical="center" wrapText="1"/>
    </xf>
    <xf numFmtId="0" fontId="197" fillId="4" borderId="1" xfId="2" applyFont="1" applyFill="1" applyBorder="1" applyAlignment="1">
      <alignment horizontal="center" vertical="center"/>
    </xf>
    <xf numFmtId="0" fontId="197" fillId="4" borderId="3" xfId="2" applyFont="1" applyFill="1" applyBorder="1" applyAlignment="1">
      <alignment horizontal="center" vertical="center"/>
    </xf>
    <xf numFmtId="2" fontId="26" fillId="3" borderId="0" xfId="2" applyNumberFormat="1" applyFont="1" applyFill="1" applyAlignment="1">
      <alignment horizontal="center" vertical="center"/>
    </xf>
    <xf numFmtId="174" fontId="39" fillId="6" borderId="0" xfId="2" applyNumberFormat="1" applyFont="1" applyFill="1" applyAlignment="1">
      <alignment horizontal="center" vertical="center"/>
    </xf>
    <xf numFmtId="0" fontId="66" fillId="3" borderId="0" xfId="2" applyFont="1" applyFill="1" applyAlignment="1">
      <alignment horizontal="center" vertical="center"/>
    </xf>
    <xf numFmtId="0" fontId="55" fillId="2" borderId="7" xfId="3" applyFont="1" applyFill="1" applyBorder="1" applyAlignment="1">
      <alignment horizontal="left" vertical="center" wrapText="1"/>
    </xf>
    <xf numFmtId="0" fontId="55" fillId="2" borderId="8" xfId="3" applyFont="1" applyFill="1" applyBorder="1" applyAlignment="1">
      <alignment horizontal="left" vertical="center" wrapText="1"/>
    </xf>
    <xf numFmtId="0" fontId="55" fillId="2" borderId="15" xfId="3" applyFont="1" applyFill="1" applyBorder="1" applyAlignment="1">
      <alignment horizontal="left" vertical="center" wrapText="1"/>
    </xf>
    <xf numFmtId="0" fontId="91" fillId="5" borderId="4" xfId="3" applyFont="1" applyFill="1" applyBorder="1" applyAlignment="1">
      <alignment horizontal="center" vertical="center" textRotation="90"/>
    </xf>
    <xf numFmtId="0" fontId="279" fillId="2" borderId="0" xfId="0" applyFont="1" applyFill="1" applyAlignment="1">
      <alignment horizontal="center" vertical="center" wrapText="1"/>
    </xf>
    <xf numFmtId="0" fontId="279" fillId="2" borderId="4" xfId="0" applyFont="1" applyFill="1" applyBorder="1" applyAlignment="1">
      <alignment horizontal="center" vertical="center" wrapText="1"/>
    </xf>
    <xf numFmtId="0" fontId="27" fillId="2" borderId="5" xfId="2" applyFont="1" applyFill="1" applyBorder="1" applyAlignment="1">
      <alignment horizontal="center" vertical="center" wrapText="1"/>
    </xf>
    <xf numFmtId="0" fontId="27" fillId="2" borderId="0" xfId="2" applyFont="1" applyFill="1" applyAlignment="1">
      <alignment horizontal="center" vertical="center" wrapText="1"/>
    </xf>
    <xf numFmtId="0" fontId="27" fillId="2" borderId="4" xfId="2" applyFont="1" applyFill="1" applyBorder="1" applyAlignment="1">
      <alignment horizontal="center" vertical="center" wrapText="1"/>
    </xf>
    <xf numFmtId="0" fontId="7" fillId="2" borderId="38" xfId="2" applyFont="1" applyFill="1" applyBorder="1" applyAlignment="1">
      <alignment horizontal="center" vertical="center"/>
    </xf>
    <xf numFmtId="0" fontId="7" fillId="2" borderId="39" xfId="2" applyFont="1" applyFill="1" applyBorder="1" applyAlignment="1">
      <alignment horizontal="center" vertical="center"/>
    </xf>
    <xf numFmtId="2" fontId="7" fillId="2" borderId="25" xfId="2" applyNumberFormat="1" applyFont="1" applyFill="1" applyBorder="1" applyAlignment="1">
      <alignment horizontal="center" vertical="center"/>
    </xf>
    <xf numFmtId="2" fontId="7" fillId="2" borderId="32" xfId="2" applyNumberFormat="1" applyFont="1" applyFill="1" applyBorder="1" applyAlignment="1">
      <alignment horizontal="center" vertical="center"/>
    </xf>
    <xf numFmtId="0" fontId="3" fillId="0" borderId="33" xfId="2" applyBorder="1" applyAlignment="1">
      <alignment horizontal="center"/>
    </xf>
    <xf numFmtId="0" fontId="3" fillId="0" borderId="38" xfId="2" applyBorder="1" applyAlignment="1">
      <alignment horizontal="center"/>
    </xf>
    <xf numFmtId="0" fontId="7" fillId="5" borderId="4" xfId="2" applyFont="1" applyFill="1" applyBorder="1" applyAlignment="1">
      <alignment horizontal="center" vertical="center" textRotation="90"/>
    </xf>
    <xf numFmtId="0" fontId="80" fillId="2" borderId="5" xfId="8" applyFill="1" applyBorder="1" applyAlignment="1">
      <alignment horizontal="center" vertical="center" wrapText="1"/>
    </xf>
    <xf numFmtId="0" fontId="80" fillId="2" borderId="0" xfId="8" applyFill="1" applyBorder="1" applyAlignment="1">
      <alignment horizontal="center" vertical="center" wrapText="1"/>
    </xf>
    <xf numFmtId="0" fontId="80" fillId="2" borderId="4" xfId="8" applyFill="1" applyBorder="1" applyAlignment="1">
      <alignment horizontal="center" vertical="center" wrapText="1"/>
    </xf>
    <xf numFmtId="0" fontId="27" fillId="2" borderId="0" xfId="1" applyFont="1" applyFill="1" applyAlignment="1">
      <alignment horizontal="center" vertical="center"/>
    </xf>
    <xf numFmtId="0" fontId="27" fillId="2" borderId="4" xfId="1" applyFont="1" applyFill="1" applyBorder="1" applyAlignment="1">
      <alignment horizontal="center" vertical="center"/>
    </xf>
    <xf numFmtId="173" fontId="66" fillId="3" borderId="0" xfId="2" applyNumberFormat="1" applyFont="1" applyFill="1" applyAlignment="1">
      <alignment horizontal="center" vertical="center"/>
    </xf>
    <xf numFmtId="0" fontId="292" fillId="2" borderId="5" xfId="2" applyFont="1" applyFill="1" applyBorder="1" applyAlignment="1">
      <alignment horizontal="center" vertical="center" wrapText="1"/>
    </xf>
    <xf numFmtId="0" fontId="292" fillId="2" borderId="0" xfId="2" applyFont="1" applyFill="1" applyAlignment="1">
      <alignment horizontal="center" vertical="center" wrapText="1"/>
    </xf>
    <xf numFmtId="0" fontId="292" fillId="2" borderId="4" xfId="2" applyFont="1" applyFill="1" applyBorder="1" applyAlignment="1">
      <alignment horizontal="center" vertical="center" wrapText="1"/>
    </xf>
    <xf numFmtId="0" fontId="292" fillId="2" borderId="9" xfId="2" applyFont="1" applyFill="1" applyBorder="1" applyAlignment="1">
      <alignment horizontal="center" vertical="center" wrapText="1"/>
    </xf>
    <xf numFmtId="0" fontId="292" fillId="2" borderId="10" xfId="2" applyFont="1" applyFill="1" applyBorder="1" applyAlignment="1">
      <alignment horizontal="center" vertical="center" wrapText="1"/>
    </xf>
    <xf numFmtId="0" fontId="292" fillId="2" borderId="11" xfId="2" applyFont="1" applyFill="1" applyBorder="1" applyAlignment="1">
      <alignment horizontal="center" vertical="center" wrapText="1"/>
    </xf>
    <xf numFmtId="0" fontId="66" fillId="2" borderId="0" xfId="1" applyFont="1" applyFill="1" applyAlignment="1">
      <alignment horizontal="center" vertical="top" wrapText="1"/>
    </xf>
    <xf numFmtId="0" fontId="26" fillId="2" borderId="0" xfId="2" applyFont="1" applyFill="1" applyAlignment="1">
      <alignment horizontal="center" vertical="top" wrapText="1"/>
    </xf>
    <xf numFmtId="0" fontId="115" fillId="2" borderId="13" xfId="1" applyFont="1" applyFill="1" applyBorder="1" applyAlignment="1">
      <alignment horizontal="left" vertical="center"/>
    </xf>
    <xf numFmtId="0" fontId="115" fillId="2" borderId="16" xfId="1" applyFont="1" applyFill="1" applyBorder="1" applyAlignment="1">
      <alignment horizontal="left" vertical="center"/>
    </xf>
    <xf numFmtId="0" fontId="293" fillId="2" borderId="0" xfId="8" applyFont="1" applyFill="1" applyBorder="1" applyAlignment="1">
      <alignment horizontal="left" vertical="center" wrapText="1"/>
    </xf>
    <xf numFmtId="0" fontId="293" fillId="2" borderId="4" xfId="8" applyFont="1" applyFill="1" applyBorder="1" applyAlignment="1">
      <alignment horizontal="left" vertical="center" wrapText="1"/>
    </xf>
    <xf numFmtId="0" fontId="294" fillId="5" borderId="0" xfId="2" applyFont="1" applyFill="1" applyAlignment="1">
      <alignment horizontal="center" vertical="center" textRotation="90"/>
    </xf>
    <xf numFmtId="0" fontId="66" fillId="2" borderId="5" xfId="1" applyFont="1" applyFill="1" applyBorder="1" applyAlignment="1">
      <alignment horizontal="center" vertical="center" wrapText="1"/>
    </xf>
    <xf numFmtId="0" fontId="3" fillId="5" borderId="0" xfId="2" applyFill="1" applyAlignment="1">
      <alignment horizontal="center" vertical="center" textRotation="90"/>
    </xf>
    <xf numFmtId="0" fontId="66" fillId="2" borderId="0" xfId="1" applyFont="1" applyFill="1" applyAlignment="1">
      <alignment horizontal="center" wrapText="1"/>
    </xf>
    <xf numFmtId="0" fontId="71" fillId="2" borderId="0" xfId="2" applyFont="1" applyFill="1" applyAlignment="1">
      <alignment horizontal="center" wrapText="1"/>
    </xf>
    <xf numFmtId="0" fontId="26" fillId="2" borderId="0" xfId="2" applyFont="1" applyFill="1" applyAlignment="1">
      <alignment horizontal="center" wrapText="1"/>
    </xf>
    <xf numFmtId="164" fontId="115" fillId="6" borderId="0" xfId="1" applyNumberFormat="1" applyFont="1" applyFill="1" applyAlignment="1">
      <alignment horizontal="center" vertical="center"/>
    </xf>
    <xf numFmtId="0" fontId="115" fillId="6" borderId="5" xfId="2" applyFont="1" applyFill="1" applyBorder="1" applyAlignment="1">
      <alignment horizontal="center" vertical="center"/>
    </xf>
    <xf numFmtId="174" fontId="52" fillId="3" borderId="0" xfId="2" applyNumberFormat="1" applyFont="1" applyFill="1" applyAlignment="1">
      <alignment horizontal="center" vertical="center"/>
    </xf>
    <xf numFmtId="0" fontId="88" fillId="23" borderId="0" xfId="2" applyFont="1" applyFill="1" applyAlignment="1">
      <alignment horizontal="center" vertical="center"/>
    </xf>
    <xf numFmtId="0" fontId="149" fillId="2" borderId="5" xfId="1" applyFont="1" applyFill="1" applyBorder="1" applyAlignment="1">
      <alignment horizontal="center" vertical="center"/>
    </xf>
    <xf numFmtId="0" fontId="149" fillId="2" borderId="0" xfId="1" applyFont="1" applyFill="1" applyAlignment="1">
      <alignment horizontal="center" vertical="center"/>
    </xf>
    <xf numFmtId="0" fontId="149" fillId="2" borderId="4" xfId="1" applyFont="1" applyFill="1" applyBorder="1" applyAlignment="1">
      <alignment horizontal="center" vertical="center"/>
    </xf>
    <xf numFmtId="0" fontId="0" fillId="3" borderId="0" xfId="0" applyFill="1" applyAlignment="1">
      <alignment horizontal="center"/>
    </xf>
    <xf numFmtId="173" fontId="26" fillId="17" borderId="0" xfId="2" applyNumberFormat="1" applyFont="1" applyFill="1" applyAlignment="1">
      <alignment horizontal="center" vertical="center"/>
    </xf>
    <xf numFmtId="173" fontId="26" fillId="17" borderId="4" xfId="2" applyNumberFormat="1" applyFont="1" applyFill="1" applyBorder="1" applyAlignment="1">
      <alignment horizontal="center" vertical="center"/>
    </xf>
    <xf numFmtId="0" fontId="66" fillId="2" borderId="5" xfId="1" applyFont="1" applyFill="1" applyBorder="1" applyAlignment="1">
      <alignment horizontal="center" vertical="center"/>
    </xf>
    <xf numFmtId="0" fontId="66" fillId="2" borderId="0" xfId="1" applyFont="1" applyFill="1" applyAlignment="1">
      <alignment horizontal="center" vertical="center"/>
    </xf>
    <xf numFmtId="0" fontId="66" fillId="2" borderId="4" xfId="1" applyFont="1" applyFill="1" applyBorder="1" applyAlignment="1">
      <alignment horizontal="center" vertical="center"/>
    </xf>
    <xf numFmtId="0" fontId="27" fillId="3" borderId="5" xfId="1" applyFont="1" applyFill="1" applyBorder="1" applyAlignment="1">
      <alignment horizontal="center" vertical="center" wrapText="1"/>
    </xf>
    <xf numFmtId="0" fontId="315" fillId="2" borderId="5" xfId="0" applyFont="1" applyFill="1" applyBorder="1" applyAlignment="1">
      <alignment horizontal="center" wrapText="1"/>
    </xf>
    <xf numFmtId="0" fontId="315" fillId="2" borderId="0" xfId="0" applyFont="1" applyFill="1" applyAlignment="1">
      <alignment horizontal="center" wrapText="1"/>
    </xf>
    <xf numFmtId="0" fontId="315" fillId="2" borderId="4" xfId="0" applyFont="1" applyFill="1" applyBorder="1" applyAlignment="1">
      <alignment horizontal="center" wrapText="1"/>
    </xf>
    <xf numFmtId="0" fontId="315" fillId="2" borderId="5" xfId="0" applyFont="1" applyFill="1" applyBorder="1" applyAlignment="1">
      <alignment horizontal="left" wrapText="1"/>
    </xf>
    <xf numFmtId="0" fontId="315" fillId="2" borderId="0" xfId="0" applyFont="1" applyFill="1" applyAlignment="1">
      <alignment horizontal="left" wrapText="1"/>
    </xf>
    <xf numFmtId="0" fontId="315" fillId="2" borderId="4" xfId="0" applyFont="1" applyFill="1" applyBorder="1" applyAlignment="1">
      <alignment horizontal="left" wrapText="1"/>
    </xf>
    <xf numFmtId="0" fontId="315" fillId="2" borderId="5" xfId="0" applyFont="1" applyFill="1" applyBorder="1" applyAlignment="1">
      <alignment horizontal="center" vertical="center" wrapText="1"/>
    </xf>
    <xf numFmtId="0" fontId="315" fillId="2" borderId="0" xfId="0" applyFont="1" applyFill="1" applyAlignment="1">
      <alignment horizontal="center" vertical="center" wrapText="1"/>
    </xf>
    <xf numFmtId="0" fontId="315" fillId="2" borderId="4" xfId="0" applyFont="1" applyFill="1" applyBorder="1" applyAlignment="1">
      <alignment horizontal="center" vertical="center" wrapText="1"/>
    </xf>
    <xf numFmtId="3" fontId="215" fillId="6" borderId="12" xfId="1" applyNumberFormat="1" applyFont="1" applyFill="1" applyBorder="1" applyAlignment="1">
      <alignment horizontal="center" vertical="center"/>
    </xf>
    <xf numFmtId="3" fontId="215" fillId="6" borderId="13" xfId="1" applyNumberFormat="1" applyFont="1" applyFill="1" applyBorder="1" applyAlignment="1">
      <alignment horizontal="center" vertical="center"/>
    </xf>
    <xf numFmtId="3" fontId="215" fillId="6" borderId="16" xfId="1" applyNumberFormat="1" applyFont="1" applyFill="1" applyBorder="1" applyAlignment="1">
      <alignment horizontal="center" vertical="center"/>
    </xf>
    <xf numFmtId="0" fontId="354" fillId="3" borderId="146" xfId="0" applyFont="1" applyFill="1" applyBorder="1" applyAlignment="1">
      <alignment horizontal="center" vertical="center"/>
    </xf>
    <xf numFmtId="0" fontId="354" fillId="3" borderId="147" xfId="0" applyFont="1" applyFill="1" applyBorder="1" applyAlignment="1">
      <alignment horizontal="center" vertical="center"/>
    </xf>
    <xf numFmtId="0" fontId="354" fillId="3" borderId="148" xfId="0" applyFont="1" applyFill="1" applyBorder="1" applyAlignment="1">
      <alignment horizontal="center" vertical="center"/>
    </xf>
    <xf numFmtId="0" fontId="354" fillId="3" borderId="149" xfId="0" applyFont="1" applyFill="1" applyBorder="1" applyAlignment="1">
      <alignment horizontal="center" vertical="center"/>
    </xf>
    <xf numFmtId="0" fontId="354" fillId="3" borderId="150" xfId="0" applyFont="1" applyFill="1" applyBorder="1" applyAlignment="1">
      <alignment horizontal="center" vertical="center"/>
    </xf>
    <xf numFmtId="0" fontId="354" fillId="3" borderId="151" xfId="0" applyFont="1" applyFill="1" applyBorder="1" applyAlignment="1">
      <alignment horizontal="center" vertical="center"/>
    </xf>
    <xf numFmtId="0" fontId="355" fillId="2" borderId="0" xfId="0" applyFont="1" applyFill="1" applyAlignment="1">
      <alignment horizontal="center" vertical="center"/>
    </xf>
    <xf numFmtId="0" fontId="0" fillId="10" borderId="0" xfId="0" applyFill="1" applyAlignment="1">
      <alignment horizontal="center" vertical="center" wrapText="1"/>
    </xf>
    <xf numFmtId="0" fontId="358" fillId="8" borderId="135" xfId="0" applyFont="1" applyFill="1" applyBorder="1" applyAlignment="1">
      <alignment horizontal="center" vertical="center"/>
    </xf>
    <xf numFmtId="0" fontId="358" fillId="8" borderId="8" xfId="0" applyFont="1" applyFill="1" applyBorder="1" applyAlignment="1">
      <alignment horizontal="center" vertical="center"/>
    </xf>
    <xf numFmtId="0" fontId="358" fillId="8" borderId="136" xfId="0" applyFont="1" applyFill="1" applyBorder="1" applyAlignment="1">
      <alignment horizontal="center" vertical="center"/>
    </xf>
    <xf numFmtId="0" fontId="358" fillId="8" borderId="137" xfId="0" applyFont="1" applyFill="1" applyBorder="1" applyAlignment="1">
      <alignment horizontal="center" vertical="center"/>
    </xf>
    <xf numFmtId="0" fontId="358" fillId="8" borderId="0" xfId="0" applyFont="1" applyFill="1" applyAlignment="1">
      <alignment horizontal="center" vertical="center"/>
    </xf>
    <xf numFmtId="0" fontId="358" fillId="8" borderId="18" xfId="0" applyFont="1" applyFill="1" applyBorder="1" applyAlignment="1">
      <alignment horizontal="center" vertical="center"/>
    </xf>
    <xf numFmtId="0" fontId="358" fillId="8" borderId="138" xfId="0" applyFont="1" applyFill="1" applyBorder="1" applyAlignment="1">
      <alignment horizontal="center" vertical="center"/>
    </xf>
    <xf numFmtId="0" fontId="358" fillId="8" borderId="13" xfId="0" applyFont="1" applyFill="1" applyBorder="1" applyAlignment="1">
      <alignment horizontal="center" vertical="center"/>
    </xf>
    <xf numFmtId="0" fontId="358" fillId="8" borderId="139" xfId="0" applyFont="1" applyFill="1" applyBorder="1" applyAlignment="1">
      <alignment horizontal="center" vertical="center"/>
    </xf>
    <xf numFmtId="0" fontId="361" fillId="2" borderId="0" xfId="0" applyFont="1" applyFill="1" applyAlignment="1">
      <alignment horizontal="left" vertical="center" wrapText="1"/>
    </xf>
    <xf numFmtId="0" fontId="17" fillId="5" borderId="0" xfId="0" applyFont="1" applyFill="1" applyAlignment="1">
      <alignment horizontal="center"/>
    </xf>
    <xf numFmtId="0" fontId="7" fillId="5" borderId="4" xfId="3" applyFont="1" applyFill="1" applyBorder="1" applyAlignment="1">
      <alignment horizontal="center" vertical="center" textRotation="90" wrapText="1"/>
    </xf>
    <xf numFmtId="0" fontId="27" fillId="2" borderId="17" xfId="1" applyFont="1" applyFill="1" applyBorder="1" applyAlignment="1">
      <alignment horizontal="center" vertical="center" wrapText="1"/>
    </xf>
    <xf numFmtId="0" fontId="27" fillId="2" borderId="28" xfId="1" applyFont="1" applyFill="1" applyBorder="1" applyAlignment="1">
      <alignment horizontal="center" vertical="center" wrapText="1"/>
    </xf>
    <xf numFmtId="0" fontId="364" fillId="2" borderId="1" xfId="2" applyFont="1" applyFill="1" applyBorder="1" applyAlignment="1" applyProtection="1">
      <alignment horizontal="center" vertical="center"/>
      <protection hidden="1"/>
    </xf>
    <xf numFmtId="0" fontId="364" fillId="2" borderId="2" xfId="2" applyFont="1" applyFill="1" applyBorder="1" applyAlignment="1" applyProtection="1">
      <alignment horizontal="center" vertical="center"/>
      <protection hidden="1"/>
    </xf>
    <xf numFmtId="0" fontId="364" fillId="2" borderId="22" xfId="2" applyFont="1" applyFill="1" applyBorder="1" applyAlignment="1" applyProtection="1">
      <alignment horizontal="center" vertical="center"/>
      <protection hidden="1"/>
    </xf>
    <xf numFmtId="0" fontId="364" fillId="2" borderId="0" xfId="2" applyFont="1" applyFill="1" applyAlignment="1" applyProtection="1">
      <alignment horizontal="center" vertical="center"/>
      <protection hidden="1"/>
    </xf>
    <xf numFmtId="0" fontId="364" fillId="2" borderId="45" xfId="2" applyFont="1" applyFill="1" applyBorder="1" applyAlignment="1" applyProtection="1">
      <alignment horizontal="center" vertical="center"/>
      <protection hidden="1"/>
    </xf>
    <xf numFmtId="0" fontId="364" fillId="2" borderId="20" xfId="2" applyFont="1" applyFill="1" applyBorder="1" applyAlignment="1" applyProtection="1">
      <alignment horizontal="center" vertical="center"/>
      <protection hidden="1"/>
    </xf>
    <xf numFmtId="0" fontId="166" fillId="2" borderId="152" xfId="2" applyFont="1" applyFill="1" applyBorder="1" applyAlignment="1" applyProtection="1">
      <alignment horizontal="right" vertical="center" wrapText="1"/>
      <protection hidden="1"/>
    </xf>
    <xf numFmtId="0" fontId="166" fillId="2" borderId="2" xfId="2" applyFont="1" applyFill="1" applyBorder="1" applyAlignment="1" applyProtection="1">
      <alignment horizontal="right" vertical="center" wrapText="1"/>
      <protection hidden="1"/>
    </xf>
    <xf numFmtId="0" fontId="166" fillId="2" borderId="137" xfId="2" applyFont="1" applyFill="1" applyBorder="1" applyAlignment="1" applyProtection="1">
      <alignment horizontal="right" vertical="center" wrapText="1"/>
      <protection hidden="1"/>
    </xf>
    <xf numFmtId="0" fontId="166" fillId="2" borderId="0" xfId="2" applyFont="1" applyFill="1" applyAlignment="1" applyProtection="1">
      <alignment horizontal="right" vertical="center" wrapText="1"/>
      <protection hidden="1"/>
    </xf>
    <xf numFmtId="0" fontId="166" fillId="2" borderId="138" xfId="2" applyFont="1" applyFill="1" applyBorder="1" applyAlignment="1" applyProtection="1">
      <alignment horizontal="right" vertical="center" wrapText="1"/>
      <protection hidden="1"/>
    </xf>
    <xf numFmtId="0" fontId="166" fillId="2" borderId="13" xfId="2" applyFont="1" applyFill="1" applyBorder="1" applyAlignment="1" applyProtection="1">
      <alignment horizontal="right" vertical="center" wrapText="1"/>
      <protection hidden="1"/>
    </xf>
    <xf numFmtId="1" fontId="345" fillId="6" borderId="2" xfId="2" applyNumberFormat="1" applyFont="1" applyFill="1" applyBorder="1" applyAlignment="1" applyProtection="1">
      <alignment horizontal="center" vertical="center"/>
      <protection hidden="1"/>
    </xf>
    <xf numFmtId="1" fontId="345" fillId="6" borderId="0" xfId="2" applyNumberFormat="1" applyFont="1" applyFill="1" applyAlignment="1" applyProtection="1">
      <alignment horizontal="center" vertical="center"/>
      <protection hidden="1"/>
    </xf>
    <xf numFmtId="1" fontId="345" fillId="6" borderId="13" xfId="2" applyNumberFormat="1" applyFont="1" applyFill="1" applyBorder="1" applyAlignment="1" applyProtection="1">
      <alignment horizontal="center" vertical="center"/>
      <protection hidden="1"/>
    </xf>
    <xf numFmtId="0" fontId="365" fillId="2" borderId="3" xfId="2" applyFont="1" applyFill="1" applyBorder="1" applyAlignment="1" applyProtection="1">
      <alignment horizontal="center" vertical="center"/>
      <protection hidden="1"/>
    </xf>
    <xf numFmtId="0" fontId="365" fillId="2" borderId="4" xfId="2" applyFont="1" applyFill="1" applyBorder="1" applyAlignment="1" applyProtection="1">
      <alignment horizontal="center" vertical="center"/>
      <protection hidden="1"/>
    </xf>
    <xf numFmtId="0" fontId="365" fillId="2" borderId="16" xfId="2" applyFont="1" applyFill="1" applyBorder="1" applyAlignment="1" applyProtection="1">
      <alignment horizontal="center" vertical="center"/>
      <protection hidden="1"/>
    </xf>
    <xf numFmtId="0" fontId="366" fillId="2" borderId="6" xfId="2" applyFont="1" applyFill="1" applyBorder="1" applyAlignment="1" applyProtection="1">
      <alignment horizontal="center" wrapText="1"/>
      <protection hidden="1"/>
    </xf>
    <xf numFmtId="0" fontId="366" fillId="2" borderId="0" xfId="2" applyFont="1" applyFill="1" applyAlignment="1" applyProtection="1">
      <alignment horizontal="center" wrapText="1"/>
      <protection hidden="1"/>
    </xf>
    <xf numFmtId="0" fontId="8" fillId="2" borderId="0" xfId="0" applyFont="1" applyFill="1" applyAlignment="1">
      <alignment horizontal="center" vertical="center" wrapText="1"/>
    </xf>
    <xf numFmtId="0" fontId="0" fillId="6" borderId="119" xfId="0" applyFill="1" applyBorder="1" applyAlignment="1">
      <alignment horizontal="center" vertical="center" textRotation="90" wrapText="1"/>
    </xf>
    <xf numFmtId="0" fontId="0" fillId="6" borderId="17" xfId="0" applyFill="1" applyBorder="1" applyAlignment="1">
      <alignment horizontal="center" vertical="center" textRotation="90" wrapText="1"/>
    </xf>
    <xf numFmtId="0" fontId="0" fillId="6" borderId="118" xfId="0" applyFill="1" applyBorder="1" applyAlignment="1">
      <alignment horizontal="center" vertical="center" textRotation="90" wrapText="1"/>
    </xf>
    <xf numFmtId="0" fontId="17" fillId="0" borderId="17" xfId="0" applyFont="1" applyBorder="1" applyAlignment="1">
      <alignment horizontal="center" vertical="center" textRotation="90"/>
    </xf>
    <xf numFmtId="0" fontId="26" fillId="2" borderId="0" xfId="2" applyFont="1" applyFill="1" applyAlignment="1" applyProtection="1">
      <alignment horizontal="center" vertical="center"/>
      <protection hidden="1"/>
    </xf>
    <xf numFmtId="0" fontId="369" fillId="2" borderId="138" xfId="3" applyFont="1" applyFill="1" applyBorder="1" applyAlignment="1">
      <alignment horizontal="center" vertical="center"/>
    </xf>
    <xf numFmtId="0" fontId="369" fillId="2" borderId="139" xfId="3" applyFont="1" applyFill="1" applyBorder="1" applyAlignment="1">
      <alignment horizontal="center" vertical="center"/>
    </xf>
    <xf numFmtId="0" fontId="13" fillId="2" borderId="13" xfId="3" applyFont="1" applyFill="1" applyBorder="1" applyAlignment="1">
      <alignment horizontal="center" vertical="center"/>
    </xf>
    <xf numFmtId="0" fontId="13" fillId="2" borderId="139" xfId="3" applyFont="1" applyFill="1" applyBorder="1" applyAlignment="1">
      <alignment horizontal="center" vertical="center"/>
    </xf>
    <xf numFmtId="0" fontId="375" fillId="2" borderId="0" xfId="3" applyFont="1" applyFill="1" applyAlignment="1">
      <alignment horizontal="center" vertical="center"/>
    </xf>
    <xf numFmtId="0" fontId="369" fillId="2" borderId="0" xfId="3" applyFont="1" applyFill="1" applyAlignment="1">
      <alignment horizontal="center" vertical="center"/>
    </xf>
    <xf numFmtId="0" fontId="13" fillId="2" borderId="0" xfId="3" applyFont="1" applyFill="1" applyAlignment="1">
      <alignment horizontal="center" vertical="center"/>
    </xf>
    <xf numFmtId="0" fontId="376" fillId="2" borderId="36" xfId="3" applyFont="1" applyFill="1" applyBorder="1" applyAlignment="1" applyProtection="1">
      <alignment horizontal="center" vertical="center"/>
      <protection hidden="1"/>
    </xf>
    <xf numFmtId="0" fontId="376" fillId="2" borderId="37" xfId="3" applyFont="1" applyFill="1" applyBorder="1" applyAlignment="1" applyProtection="1">
      <alignment horizontal="center" vertical="center"/>
      <protection hidden="1"/>
    </xf>
    <xf numFmtId="0" fontId="48" fillId="0" borderId="7" xfId="0" applyFont="1" applyBorder="1" applyAlignment="1">
      <alignment horizontal="left" vertical="center" wrapText="1"/>
    </xf>
    <xf numFmtId="0" fontId="48" fillId="0" borderId="8" xfId="0" applyFont="1" applyBorder="1" applyAlignment="1">
      <alignment horizontal="left" vertical="center" wrapText="1"/>
    </xf>
    <xf numFmtId="0" fontId="48" fillId="0" borderId="15" xfId="0" applyFont="1" applyBorder="1" applyAlignment="1">
      <alignment horizontal="left" vertical="center" wrapText="1"/>
    </xf>
    <xf numFmtId="0" fontId="48" fillId="0" borderId="9" xfId="0" applyFont="1" applyBorder="1" applyAlignment="1">
      <alignment horizontal="left" vertical="center" wrapText="1"/>
    </xf>
    <xf numFmtId="0" fontId="48" fillId="0" borderId="10" xfId="0" applyFont="1" applyBorder="1" applyAlignment="1">
      <alignment horizontal="left" vertical="center" wrapText="1"/>
    </xf>
    <xf numFmtId="0" fontId="48" fillId="0" borderId="11" xfId="0" applyFont="1" applyBorder="1" applyAlignment="1">
      <alignment horizontal="left" vertical="center" wrapText="1"/>
    </xf>
    <xf numFmtId="0" fontId="364" fillId="2" borderId="153" xfId="2" applyFont="1" applyFill="1" applyBorder="1" applyAlignment="1" applyProtection="1">
      <alignment horizontal="center" vertical="center"/>
      <protection hidden="1"/>
    </xf>
    <xf numFmtId="0" fontId="364" fillId="2" borderId="18" xfId="2" applyFont="1" applyFill="1" applyBorder="1" applyAlignment="1" applyProtection="1">
      <alignment horizontal="center" vertical="center"/>
      <protection hidden="1"/>
    </xf>
    <xf numFmtId="0" fontId="374" fillId="2" borderId="135" xfId="2" applyFont="1" applyFill="1" applyBorder="1" applyAlignment="1" applyProtection="1">
      <alignment horizontal="center" vertical="center" wrapText="1"/>
      <protection hidden="1"/>
    </xf>
    <xf numFmtId="0" fontId="374" fillId="2" borderId="136" xfId="2" applyFont="1" applyFill="1" applyBorder="1" applyAlignment="1" applyProtection="1">
      <alignment horizontal="center" vertical="center" wrapText="1"/>
      <protection hidden="1"/>
    </xf>
    <xf numFmtId="0" fontId="374" fillId="2" borderId="137" xfId="2" applyFont="1" applyFill="1" applyBorder="1" applyAlignment="1" applyProtection="1">
      <alignment horizontal="center" vertical="center" wrapText="1"/>
      <protection hidden="1"/>
    </xf>
    <xf numFmtId="0" fontId="374" fillId="2" borderId="18" xfId="2" applyFont="1" applyFill="1" applyBorder="1" applyAlignment="1" applyProtection="1">
      <alignment horizontal="center" vertical="center" wrapText="1"/>
      <protection hidden="1"/>
    </xf>
    <xf numFmtId="0" fontId="54" fillId="2" borderId="8" xfId="2" applyFont="1" applyFill="1" applyBorder="1" applyAlignment="1" applyProtection="1">
      <alignment horizontal="center" vertical="center" wrapText="1"/>
      <protection hidden="1"/>
    </xf>
    <xf numFmtId="0" fontId="54" fillId="2" borderId="136" xfId="2" applyFont="1" applyFill="1" applyBorder="1" applyAlignment="1" applyProtection="1">
      <alignment horizontal="center" vertical="center" wrapText="1"/>
      <protection hidden="1"/>
    </xf>
    <xf numFmtId="0" fontId="54" fillId="2" borderId="0" xfId="2" applyFont="1" applyFill="1" applyAlignment="1" applyProtection="1">
      <alignment horizontal="center" vertical="center" wrapText="1"/>
      <protection hidden="1"/>
    </xf>
    <xf numFmtId="0" fontId="54" fillId="2" borderId="18" xfId="2" applyFont="1" applyFill="1" applyBorder="1" applyAlignment="1" applyProtection="1">
      <alignment horizontal="center" vertical="center" wrapText="1"/>
      <protection hidden="1"/>
    </xf>
    <xf numFmtId="1" fontId="345" fillId="6" borderId="137" xfId="2" applyNumberFormat="1" applyFont="1" applyFill="1" applyBorder="1" applyAlignment="1" applyProtection="1">
      <alignment horizontal="center" vertical="center"/>
      <protection hidden="1"/>
    </xf>
    <xf numFmtId="1" fontId="345" fillId="6" borderId="18" xfId="2" applyNumberFormat="1" applyFont="1" applyFill="1" applyBorder="1" applyAlignment="1" applyProtection="1">
      <alignment horizontal="center" vertical="center"/>
      <protection hidden="1"/>
    </xf>
    <xf numFmtId="0" fontId="132" fillId="2" borderId="154" xfId="3" applyFont="1" applyFill="1" applyBorder="1" applyAlignment="1" applyProtection="1">
      <alignment horizontal="center" vertical="center" wrapText="1"/>
      <protection locked="0"/>
    </xf>
    <xf numFmtId="0" fontId="132" fillId="2" borderId="155" xfId="3" applyFont="1" applyFill="1" applyBorder="1" applyAlignment="1" applyProtection="1">
      <alignment horizontal="center" vertical="center" wrapText="1"/>
      <protection locked="0"/>
    </xf>
    <xf numFmtId="0" fontId="377" fillId="2" borderId="34" xfId="0" applyFont="1" applyFill="1" applyBorder="1" applyAlignment="1">
      <alignment horizontal="center" vertical="center"/>
    </xf>
    <xf numFmtId="0" fontId="377" fillId="2" borderId="35" xfId="0" applyFont="1" applyFill="1" applyBorder="1" applyAlignment="1">
      <alignment horizontal="center" vertical="center"/>
    </xf>
    <xf numFmtId="0" fontId="378" fillId="2" borderId="0" xfId="2" applyFont="1" applyFill="1" applyAlignment="1" applyProtection="1">
      <alignment horizontal="center" vertical="center"/>
      <protection hidden="1"/>
    </xf>
    <xf numFmtId="164" fontId="9" fillId="2" borderId="0" xfId="1" applyNumberFormat="1" applyFont="1" applyFill="1" applyAlignment="1">
      <alignment horizontal="center" vertical="center"/>
    </xf>
    <xf numFmtId="0" fontId="377" fillId="2" borderId="34" xfId="0" applyFont="1" applyFill="1" applyBorder="1" applyAlignment="1">
      <alignment horizontal="center" vertical="center" wrapText="1"/>
    </xf>
    <xf numFmtId="0" fontId="377" fillId="2" borderId="35" xfId="0" applyFont="1" applyFill="1" applyBorder="1" applyAlignment="1">
      <alignment horizontal="center" vertical="center" wrapText="1"/>
    </xf>
    <xf numFmtId="0" fontId="377" fillId="2" borderId="0" xfId="0" applyFont="1" applyFill="1" applyAlignment="1">
      <alignment horizontal="center" vertical="center" wrapText="1"/>
    </xf>
    <xf numFmtId="0" fontId="377" fillId="2" borderId="4" xfId="0" applyFont="1" applyFill="1" applyBorder="1" applyAlignment="1">
      <alignment horizontal="center" vertical="center" wrapText="1"/>
    </xf>
    <xf numFmtId="0" fontId="377" fillId="2" borderId="36" xfId="0" applyFont="1" applyFill="1" applyBorder="1" applyAlignment="1">
      <alignment horizontal="center" vertical="center" wrapText="1"/>
    </xf>
    <xf numFmtId="0" fontId="377" fillId="2" borderId="37" xfId="0" applyFont="1" applyFill="1" applyBorder="1" applyAlignment="1">
      <alignment horizontal="center" vertical="center" wrapText="1"/>
    </xf>
    <xf numFmtId="164" fontId="14" fillId="38" borderId="0" xfId="1" applyNumberFormat="1" applyFont="1" applyFill="1" applyAlignment="1">
      <alignment horizontal="center" vertical="center"/>
    </xf>
    <xf numFmtId="0" fontId="26" fillId="2" borderId="0" xfId="2" applyFont="1" applyFill="1" applyAlignment="1" applyProtection="1">
      <alignment horizontal="center" vertical="center" wrapText="1"/>
      <protection hidden="1"/>
    </xf>
    <xf numFmtId="0" fontId="377" fillId="2" borderId="36" xfId="0" applyFont="1" applyFill="1" applyBorder="1" applyAlignment="1">
      <alignment horizontal="center" vertical="center"/>
    </xf>
    <xf numFmtId="0" fontId="377" fillId="2" borderId="37" xfId="0" applyFont="1" applyFill="1" applyBorder="1" applyAlignment="1">
      <alignment horizontal="center" vertical="center"/>
    </xf>
    <xf numFmtId="0" fontId="48" fillId="2" borderId="0" xfId="0" applyFont="1" applyFill="1" applyAlignment="1">
      <alignment horizontal="right" vertical="center"/>
    </xf>
    <xf numFmtId="0" fontId="379" fillId="2" borderId="7" xfId="3" applyFont="1" applyFill="1" applyBorder="1" applyAlignment="1" applyProtection="1">
      <alignment horizontal="center" vertical="center"/>
      <protection hidden="1"/>
    </xf>
    <xf numFmtId="0" fontId="379" fillId="2" borderId="8" xfId="3" applyFont="1" applyFill="1" applyBorder="1" applyAlignment="1" applyProtection="1">
      <alignment horizontal="center" vertical="center"/>
      <protection hidden="1"/>
    </xf>
    <xf numFmtId="0" fontId="379" fillId="2" borderId="15" xfId="3" applyFont="1" applyFill="1" applyBorder="1" applyAlignment="1" applyProtection="1">
      <alignment horizontal="center" vertical="center"/>
      <protection hidden="1"/>
    </xf>
    <xf numFmtId="0" fontId="0" fillId="2" borderId="22" xfId="0" applyFill="1" applyBorder="1" applyAlignment="1">
      <alignment horizontal="center"/>
    </xf>
    <xf numFmtId="0" fontId="0" fillId="2" borderId="0" xfId="0" applyFill="1" applyAlignment="1">
      <alignment horizontal="center"/>
    </xf>
    <xf numFmtId="0" fontId="0" fillId="2" borderId="4" xfId="0" applyFill="1" applyBorder="1" applyAlignment="1">
      <alignment horizontal="center"/>
    </xf>
    <xf numFmtId="164" fontId="26" fillId="2" borderId="0" xfId="1" applyNumberFormat="1" applyFont="1" applyFill="1" applyAlignment="1">
      <alignment horizontal="center" vertical="center"/>
    </xf>
    <xf numFmtId="0" fontId="384" fillId="6" borderId="0" xfId="0" applyFont="1" applyFill="1" applyAlignment="1">
      <alignment horizontal="center" vertical="center"/>
    </xf>
    <xf numFmtId="0" fontId="384" fillId="6" borderId="4" xfId="0" applyFont="1" applyFill="1" applyBorder="1" applyAlignment="1">
      <alignment horizontal="center" vertical="center"/>
    </xf>
    <xf numFmtId="0" fontId="45" fillId="38" borderId="137" xfId="3" applyFont="1" applyFill="1" applyBorder="1" applyAlignment="1" applyProtection="1">
      <alignment horizontal="center" vertical="center" wrapText="1"/>
      <protection hidden="1"/>
    </xf>
    <xf numFmtId="0" fontId="45" fillId="38" borderId="0" xfId="3" applyFont="1" applyFill="1" applyAlignment="1" applyProtection="1">
      <alignment horizontal="center" vertical="center" wrapText="1"/>
      <protection hidden="1"/>
    </xf>
    <xf numFmtId="0" fontId="34" fillId="39" borderId="0" xfId="3" applyFont="1" applyFill="1" applyAlignment="1" applyProtection="1">
      <alignment horizontal="center" vertical="center" wrapText="1"/>
      <protection hidden="1"/>
    </xf>
    <xf numFmtId="0" fontId="28" fillId="40" borderId="0" xfId="3" applyFont="1" applyFill="1" applyAlignment="1" applyProtection="1">
      <alignment horizontal="center" vertical="center" wrapText="1"/>
      <protection hidden="1"/>
    </xf>
    <xf numFmtId="0" fontId="28" fillId="40" borderId="4" xfId="3" applyFont="1" applyFill="1" applyBorder="1" applyAlignment="1" applyProtection="1">
      <alignment horizontal="center" vertical="center" wrapText="1"/>
      <protection hidden="1"/>
    </xf>
    <xf numFmtId="0" fontId="54" fillId="10" borderId="12" xfId="2" applyFont="1" applyFill="1" applyBorder="1" applyAlignment="1">
      <alignment horizontal="center"/>
    </xf>
    <xf numFmtId="0" fontId="54" fillId="10" borderId="13" xfId="2" applyFont="1" applyFill="1" applyBorder="1" applyAlignment="1">
      <alignment horizontal="center"/>
    </xf>
    <xf numFmtId="0" fontId="54" fillId="10" borderId="16" xfId="2" applyFont="1" applyFill="1" applyBorder="1" applyAlignment="1">
      <alignment horizontal="center"/>
    </xf>
    <xf numFmtId="0" fontId="10" fillId="2" borderId="33" xfId="0" applyFont="1" applyFill="1" applyBorder="1" applyAlignment="1">
      <alignment horizontal="center" vertical="center" wrapText="1"/>
    </xf>
    <xf numFmtId="0" fontId="10" fillId="2" borderId="38" xfId="0" applyFont="1" applyFill="1" applyBorder="1" applyAlignment="1">
      <alignment horizontal="center" vertical="center" wrapText="1"/>
    </xf>
    <xf numFmtId="0" fontId="10" fillId="2" borderId="39" xfId="0" applyFont="1" applyFill="1" applyBorder="1" applyAlignment="1">
      <alignment horizontal="center" vertical="center" wrapText="1"/>
    </xf>
    <xf numFmtId="0" fontId="0" fillId="5" borderId="0" xfId="0" applyFill="1" applyAlignment="1">
      <alignment horizontal="center"/>
    </xf>
    <xf numFmtId="0" fontId="7" fillId="5" borderId="4" xfId="3" applyFont="1" applyFill="1" applyBorder="1" applyAlignment="1">
      <alignment horizontal="center" vertical="center" textRotation="90"/>
    </xf>
    <xf numFmtId="0" fontId="382" fillId="2" borderId="1" xfId="1" applyFont="1" applyFill="1" applyBorder="1" applyAlignment="1">
      <alignment horizontal="center" vertical="center" wrapText="1"/>
    </xf>
    <xf numFmtId="0" fontId="382" fillId="2" borderId="2" xfId="1" applyFont="1" applyFill="1" applyBorder="1" applyAlignment="1">
      <alignment horizontal="center" vertical="center" wrapText="1"/>
    </xf>
    <xf numFmtId="0" fontId="382" fillId="2" borderId="3" xfId="1" applyFont="1" applyFill="1" applyBorder="1" applyAlignment="1">
      <alignment horizontal="center" vertical="center" wrapText="1"/>
    </xf>
    <xf numFmtId="0" fontId="382" fillId="2" borderId="22" xfId="1" applyFont="1" applyFill="1" applyBorder="1" applyAlignment="1">
      <alignment horizontal="center" vertical="center" wrapText="1"/>
    </xf>
    <xf numFmtId="0" fontId="382" fillId="2" borderId="0" xfId="1" applyFont="1" applyFill="1" applyAlignment="1">
      <alignment horizontal="center" vertical="center" wrapText="1"/>
    </xf>
    <xf numFmtId="0" fontId="382" fillId="2" borderId="4" xfId="1" applyFont="1" applyFill="1" applyBorder="1" applyAlignment="1">
      <alignment horizontal="center" vertical="center" wrapText="1"/>
    </xf>
    <xf numFmtId="0" fontId="27" fillId="2" borderId="22" xfId="1" applyFont="1" applyFill="1" applyBorder="1" applyAlignment="1">
      <alignment horizontal="center" vertical="center" wrapText="1"/>
    </xf>
    <xf numFmtId="0" fontId="27" fillId="2" borderId="4" xfId="1" applyFont="1" applyFill="1" applyBorder="1" applyAlignment="1">
      <alignment horizontal="center" vertical="center" wrapText="1"/>
    </xf>
    <xf numFmtId="186" fontId="17" fillId="2" borderId="6" xfId="0" applyNumberFormat="1" applyFont="1" applyFill="1" applyBorder="1" applyAlignment="1">
      <alignment horizontal="center" vertical="center"/>
    </xf>
    <xf numFmtId="186" fontId="17" fillId="2" borderId="52" xfId="0" applyNumberFormat="1" applyFont="1" applyFill="1" applyBorder="1" applyAlignment="1">
      <alignment horizontal="center" vertical="center"/>
    </xf>
    <xf numFmtId="0" fontId="27" fillId="2" borderId="7" xfId="3" applyFont="1" applyFill="1" applyBorder="1" applyAlignment="1">
      <alignment horizontal="center" vertical="center" wrapText="1"/>
    </xf>
    <xf numFmtId="0" fontId="27" fillId="2" borderId="8" xfId="3" applyFont="1" applyFill="1" applyBorder="1" applyAlignment="1">
      <alignment horizontal="center" vertical="center" wrapText="1"/>
    </xf>
    <xf numFmtId="0" fontId="27" fillId="2" borderId="136" xfId="3" applyFont="1" applyFill="1" applyBorder="1" applyAlignment="1">
      <alignment horizontal="center" vertical="center" wrapText="1"/>
    </xf>
    <xf numFmtId="0" fontId="27" fillId="2" borderId="22" xfId="3" applyFont="1" applyFill="1" applyBorder="1" applyAlignment="1">
      <alignment horizontal="center" vertical="center" wrapText="1"/>
    </xf>
    <xf numFmtId="0" fontId="27" fillId="2" borderId="0" xfId="3" applyFont="1" applyFill="1" applyAlignment="1">
      <alignment horizontal="center" vertical="center" wrapText="1"/>
    </xf>
    <xf numFmtId="0" fontId="27" fillId="2" borderId="18" xfId="3" applyFont="1" applyFill="1" applyBorder="1" applyAlignment="1">
      <alignment horizontal="center" vertical="center" wrapText="1"/>
    </xf>
    <xf numFmtId="164" fontId="338" fillId="6" borderId="137" xfId="1" applyNumberFormat="1" applyFont="1" applyFill="1" applyBorder="1" applyAlignment="1">
      <alignment horizontal="center" vertical="center"/>
    </xf>
    <xf numFmtId="164" fontId="165" fillId="6" borderId="0" xfId="1" applyNumberFormat="1" applyFont="1" applyFill="1" applyAlignment="1">
      <alignment horizontal="center" vertical="center"/>
    </xf>
    <xf numFmtId="0" fontId="30" fillId="41" borderId="22" xfId="0" applyFont="1" applyFill="1" applyBorder="1" applyAlignment="1">
      <alignment horizontal="center" vertical="center" wrapText="1"/>
    </xf>
    <xf numFmtId="0" fontId="30" fillId="41" borderId="0" xfId="0" applyFont="1" applyFill="1" applyAlignment="1">
      <alignment horizontal="center" vertical="center" wrapText="1"/>
    </xf>
    <xf numFmtId="0" fontId="51" fillId="2" borderId="0" xfId="3" applyFont="1" applyFill="1" applyAlignment="1">
      <alignment horizontal="center" vertical="center"/>
    </xf>
    <xf numFmtId="0" fontId="27" fillId="2" borderId="0" xfId="2" applyFont="1" applyFill="1" applyAlignment="1">
      <alignment horizontal="center" vertical="center"/>
    </xf>
    <xf numFmtId="0" fontId="27" fillId="2" borderId="4" xfId="2" applyFont="1" applyFill="1" applyBorder="1" applyAlignment="1">
      <alignment horizontal="center" vertical="center"/>
    </xf>
    <xf numFmtId="164" fontId="32" fillId="41" borderId="22" xfId="1" applyNumberFormat="1" applyFont="1" applyFill="1" applyBorder="1" applyAlignment="1">
      <alignment horizontal="center" vertical="center"/>
    </xf>
    <xf numFmtId="165" fontId="8" fillId="41" borderId="0" xfId="3" applyNumberFormat="1" applyFont="1" applyFill="1" applyAlignment="1" applyProtection="1">
      <alignment horizontal="center" vertical="center"/>
      <protection hidden="1"/>
    </xf>
    <xf numFmtId="0" fontId="35" fillId="2" borderId="0" xfId="0" applyFont="1" applyFill="1" applyAlignment="1">
      <alignment horizontal="center" vertical="center" wrapText="1"/>
    </xf>
    <xf numFmtId="0" fontId="16" fillId="2" borderId="0" xfId="0" applyFont="1" applyFill="1" applyAlignment="1">
      <alignment horizontal="center" vertical="center" wrapText="1"/>
    </xf>
    <xf numFmtId="0" fontId="36" fillId="2" borderId="0" xfId="3" applyFont="1" applyFill="1" applyAlignment="1" applyProtection="1">
      <alignment horizontal="center" wrapText="1"/>
      <protection hidden="1"/>
    </xf>
    <xf numFmtId="0" fontId="26" fillId="2" borderId="4" xfId="3" applyFont="1" applyFill="1" applyBorder="1" applyAlignment="1" applyProtection="1">
      <alignment horizontal="center" vertical="center" wrapText="1"/>
      <protection hidden="1"/>
    </xf>
    <xf numFmtId="0" fontId="0" fillId="0" borderId="0" xfId="0" applyAlignment="1">
      <alignment horizontal="center" vertical="center" wrapText="1"/>
    </xf>
    <xf numFmtId="164" fontId="395" fillId="3" borderId="8" xfId="0" applyNumberFormat="1" applyFont="1" applyFill="1" applyBorder="1" applyAlignment="1">
      <alignment horizontal="center" vertical="center"/>
    </xf>
    <xf numFmtId="164" fontId="395" fillId="3" borderId="0" xfId="0" applyNumberFormat="1" applyFont="1" applyFill="1" applyAlignment="1">
      <alignment horizontal="center" vertical="center"/>
    </xf>
    <xf numFmtId="164" fontId="17" fillId="3" borderId="0" xfId="0" applyNumberFormat="1" applyFont="1" applyFill="1" applyAlignment="1">
      <alignment horizontal="center"/>
    </xf>
    <xf numFmtId="0" fontId="16" fillId="2" borderId="4" xfId="0" applyFont="1" applyFill="1" applyBorder="1" applyAlignment="1">
      <alignment horizontal="center" vertical="center" wrapText="1"/>
    </xf>
    <xf numFmtId="0" fontId="29" fillId="2" borderId="22" xfId="0" applyFont="1" applyFill="1" applyBorder="1" applyAlignment="1">
      <alignment horizontal="left" vertical="center" wrapText="1"/>
    </xf>
    <xf numFmtId="0" fontId="29" fillId="2" borderId="0" xfId="0" applyFont="1" applyFill="1" applyAlignment="1">
      <alignment horizontal="left" vertical="center" wrapText="1"/>
    </xf>
    <xf numFmtId="164" fontId="32" fillId="3" borderId="0" xfId="1" applyNumberFormat="1" applyFont="1" applyFill="1" applyAlignment="1">
      <alignment horizontal="center" vertical="center"/>
    </xf>
    <xf numFmtId="0" fontId="17" fillId="2" borderId="0" xfId="0" applyFont="1" applyFill="1" applyAlignment="1">
      <alignment horizontal="center" vertical="center"/>
    </xf>
    <xf numFmtId="0" fontId="0" fillId="2" borderId="0" xfId="0" applyFill="1" applyAlignment="1">
      <alignment horizontal="center" vertical="center"/>
    </xf>
    <xf numFmtId="0" fontId="10" fillId="2" borderId="7"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15" xfId="0" applyFont="1" applyFill="1" applyBorder="1" applyAlignment="1">
      <alignment horizontal="center" vertical="center" wrapText="1"/>
    </xf>
    <xf numFmtId="164" fontId="37" fillId="6" borderId="0" xfId="1" applyNumberFormat="1" applyFont="1" applyFill="1" applyAlignment="1">
      <alignment horizontal="center" vertical="center"/>
    </xf>
    <xf numFmtId="1" fontId="38" fillId="6" borderId="0" xfId="1" applyNumberFormat="1" applyFont="1" applyFill="1" applyAlignment="1">
      <alignment horizontal="center" vertical="center"/>
    </xf>
    <xf numFmtId="1" fontId="38" fillId="6" borderId="4" xfId="1" applyNumberFormat="1" applyFont="1" applyFill="1" applyBorder="1" applyAlignment="1">
      <alignment horizontal="center" vertical="center"/>
    </xf>
    <xf numFmtId="0" fontId="394" fillId="2" borderId="0" xfId="3" applyFont="1" applyFill="1" applyAlignment="1">
      <alignment horizontal="center" vertical="center"/>
    </xf>
    <xf numFmtId="0" fontId="54" fillId="10" borderId="138" xfId="0" applyFont="1" applyFill="1" applyBorder="1" applyAlignment="1">
      <alignment horizontal="center"/>
    </xf>
    <xf numFmtId="0" fontId="54" fillId="10" borderId="13" xfId="0" applyFont="1" applyFill="1" applyBorder="1" applyAlignment="1">
      <alignment horizontal="center"/>
    </xf>
    <xf numFmtId="0" fontId="54" fillId="10" borderId="139" xfId="0" applyFont="1" applyFill="1" applyBorder="1" applyAlignment="1">
      <alignment horizontal="center"/>
    </xf>
    <xf numFmtId="0" fontId="379" fillId="2" borderId="22" xfId="3" applyFont="1" applyFill="1" applyBorder="1" applyAlignment="1" applyProtection="1">
      <alignment horizontal="center" vertical="center"/>
      <protection hidden="1"/>
    </xf>
    <xf numFmtId="0" fontId="379" fillId="2" borderId="0" xfId="3" applyFont="1" applyFill="1" applyAlignment="1" applyProtection="1">
      <alignment horizontal="center" vertical="center"/>
      <protection hidden="1"/>
    </xf>
    <xf numFmtId="0" fontId="379" fillId="2" borderId="4" xfId="3" applyFont="1" applyFill="1" applyBorder="1" applyAlignment="1" applyProtection="1">
      <alignment horizontal="center" vertical="center"/>
      <protection hidden="1"/>
    </xf>
    <xf numFmtId="0" fontId="17" fillId="3" borderId="135" xfId="0" applyFont="1" applyFill="1" applyBorder="1" applyAlignment="1">
      <alignment horizontal="center"/>
    </xf>
    <xf numFmtId="0" fontId="17" fillId="3" borderId="8" xfId="0" applyFont="1" applyFill="1" applyBorder="1" applyAlignment="1">
      <alignment horizontal="center"/>
    </xf>
    <xf numFmtId="0" fontId="17" fillId="3" borderId="136" xfId="0" applyFont="1" applyFill="1" applyBorder="1" applyAlignment="1">
      <alignment horizontal="center"/>
    </xf>
    <xf numFmtId="0" fontId="401" fillId="6" borderId="0" xfId="0" applyFont="1" applyFill="1" applyAlignment="1">
      <alignment horizontal="center" vertical="center"/>
    </xf>
    <xf numFmtId="0" fontId="401" fillId="6" borderId="4" xfId="0" applyFont="1" applyFill="1" applyBorder="1" applyAlignment="1">
      <alignment horizontal="center" vertical="center"/>
    </xf>
    <xf numFmtId="165" fontId="26" fillId="3" borderId="0" xfId="3" applyNumberFormat="1" applyFont="1" applyFill="1" applyAlignment="1" applyProtection="1">
      <alignment horizontal="left" vertical="center" wrapText="1"/>
      <protection hidden="1"/>
    </xf>
    <xf numFmtId="167" fontId="54" fillId="6" borderId="22" xfId="0" applyNumberFormat="1" applyFont="1" applyFill="1" applyBorder="1" applyAlignment="1">
      <alignment horizontal="center" vertical="center"/>
    </xf>
    <xf numFmtId="0" fontId="17" fillId="3" borderId="7" xfId="0" applyFont="1" applyFill="1" applyBorder="1" applyAlignment="1">
      <alignment horizontal="center"/>
    </xf>
    <xf numFmtId="0" fontId="17" fillId="3" borderId="15" xfId="0" applyFont="1" applyFill="1" applyBorder="1" applyAlignment="1">
      <alignment horizontal="center"/>
    </xf>
    <xf numFmtId="0" fontId="9" fillId="5" borderId="1" xfId="0" applyFont="1" applyFill="1" applyBorder="1" applyAlignment="1">
      <alignment horizontal="center" vertical="center"/>
    </xf>
    <xf numFmtId="0" fontId="9" fillId="5" borderId="2" xfId="0" applyFont="1" applyFill="1" applyBorder="1" applyAlignment="1">
      <alignment horizontal="center" vertical="center"/>
    </xf>
    <xf numFmtId="0" fontId="9" fillId="5" borderId="3" xfId="0" applyFont="1" applyFill="1" applyBorder="1" applyAlignment="1">
      <alignment horizontal="center" vertical="center"/>
    </xf>
    <xf numFmtId="0" fontId="17" fillId="2" borderId="13" xfId="0" applyFont="1" applyFill="1" applyBorder="1" applyAlignment="1">
      <alignment horizontal="center" vertical="center"/>
    </xf>
    <xf numFmtId="0" fontId="379" fillId="2" borderId="1" xfId="3" applyFont="1" applyFill="1" applyBorder="1" applyAlignment="1" applyProtection="1">
      <alignment horizontal="center" vertical="center"/>
      <protection hidden="1"/>
    </xf>
    <xf numFmtId="0" fontId="379" fillId="2" borderId="2" xfId="3" applyFont="1" applyFill="1" applyBorder="1" applyAlignment="1" applyProtection="1">
      <alignment horizontal="center" vertical="center"/>
      <protection hidden="1"/>
    </xf>
    <xf numFmtId="0" fontId="379" fillId="2" borderId="43" xfId="3" applyFont="1" applyFill="1" applyBorder="1" applyAlignment="1" applyProtection="1">
      <alignment horizontal="center" vertical="center"/>
      <protection hidden="1"/>
    </xf>
    <xf numFmtId="0" fontId="379" fillId="2" borderId="116" xfId="3" applyFont="1" applyFill="1" applyBorder="1" applyAlignment="1" applyProtection="1">
      <alignment horizontal="center" vertical="center"/>
      <protection hidden="1"/>
    </xf>
    <xf numFmtId="0" fontId="15" fillId="39" borderId="152" xfId="3" applyFont="1" applyFill="1" applyBorder="1" applyAlignment="1" applyProtection="1">
      <alignment horizontal="center" vertical="center" wrapText="1"/>
      <protection hidden="1"/>
    </xf>
    <xf numFmtId="0" fontId="15" fillId="39" borderId="2" xfId="3" applyFont="1" applyFill="1" applyBorder="1" applyAlignment="1" applyProtection="1">
      <alignment horizontal="center" vertical="center" wrapText="1"/>
      <protection hidden="1"/>
    </xf>
    <xf numFmtId="0" fontId="15" fillId="39" borderId="137" xfId="3" applyFont="1" applyFill="1" applyBorder="1" applyAlignment="1" applyProtection="1">
      <alignment horizontal="center" vertical="center" wrapText="1"/>
      <protection hidden="1"/>
    </xf>
    <xf numFmtId="0" fontId="15" fillId="39" borderId="0" xfId="3" applyFont="1" applyFill="1" applyAlignment="1" applyProtection="1">
      <alignment horizontal="center" vertical="center" wrapText="1"/>
      <protection hidden="1"/>
    </xf>
    <xf numFmtId="0" fontId="16" fillId="40" borderId="2" xfId="3" applyFont="1" applyFill="1" applyBorder="1" applyAlignment="1" applyProtection="1">
      <alignment horizontal="center" vertical="center" wrapText="1"/>
      <protection hidden="1"/>
    </xf>
    <xf numFmtId="0" fontId="16" fillId="40" borderId="3" xfId="3" applyFont="1" applyFill="1" applyBorder="1" applyAlignment="1" applyProtection="1">
      <alignment horizontal="center" vertical="center" wrapText="1"/>
      <protection hidden="1"/>
    </xf>
    <xf numFmtId="0" fontId="16" fillId="40" borderId="0" xfId="3" applyFont="1" applyFill="1" applyAlignment="1" applyProtection="1">
      <alignment horizontal="center" vertical="center" wrapText="1"/>
      <protection hidden="1"/>
    </xf>
    <xf numFmtId="0" fontId="16" fillId="40" borderId="4" xfId="3" applyFont="1" applyFill="1" applyBorder="1" applyAlignment="1" applyProtection="1">
      <alignment horizontal="center" vertical="center" wrapText="1"/>
      <protection hidden="1"/>
    </xf>
    <xf numFmtId="0" fontId="87" fillId="6" borderId="137" xfId="3" applyFont="1" applyFill="1" applyBorder="1" applyAlignment="1" applyProtection="1">
      <alignment horizontal="center" vertical="center"/>
      <protection hidden="1"/>
    </xf>
    <xf numFmtId="0" fontId="87" fillId="6" borderId="28" xfId="3" applyFont="1" applyFill="1" applyBorder="1" applyAlignment="1" applyProtection="1">
      <alignment horizontal="center" vertical="center"/>
      <protection hidden="1"/>
    </xf>
    <xf numFmtId="0" fontId="87" fillId="6" borderId="138" xfId="3" applyFont="1" applyFill="1" applyBorder="1" applyAlignment="1" applyProtection="1">
      <alignment horizontal="center" vertical="center"/>
      <protection hidden="1"/>
    </xf>
    <xf numFmtId="0" fontId="87" fillId="6" borderId="161" xfId="3" applyFont="1" applyFill="1" applyBorder="1" applyAlignment="1" applyProtection="1">
      <alignment horizontal="center" vertical="center"/>
      <protection hidden="1"/>
    </xf>
    <xf numFmtId="0" fontId="9" fillId="2" borderId="0" xfId="3" applyFont="1" applyFill="1" applyAlignment="1" applyProtection="1">
      <alignment horizontal="center" vertical="center"/>
      <protection hidden="1"/>
    </xf>
    <xf numFmtId="164" fontId="15" fillId="39" borderId="0" xfId="0" applyNumberFormat="1" applyFont="1" applyFill="1" applyAlignment="1">
      <alignment horizontal="center"/>
    </xf>
    <xf numFmtId="164" fontId="95" fillId="40" borderId="0" xfId="0" applyNumberFormat="1" applyFont="1" applyFill="1" applyAlignment="1">
      <alignment horizontal="center"/>
    </xf>
    <xf numFmtId="0" fontId="87" fillId="6" borderId="0" xfId="3" applyFont="1" applyFill="1" applyAlignment="1" applyProtection="1">
      <alignment horizontal="center" vertical="center"/>
      <protection hidden="1"/>
    </xf>
    <xf numFmtId="0" fontId="87" fillId="6" borderId="4" xfId="3" applyFont="1" applyFill="1" applyBorder="1" applyAlignment="1" applyProtection="1">
      <alignment horizontal="center" vertical="center"/>
      <protection hidden="1"/>
    </xf>
    <xf numFmtId="0" fontId="87" fillId="6" borderId="13" xfId="3" applyFont="1" applyFill="1" applyBorder="1" applyAlignment="1" applyProtection="1">
      <alignment horizontal="center" vertical="center"/>
      <protection hidden="1"/>
    </xf>
    <xf numFmtId="0" fontId="87" fillId="6" borderId="16" xfId="3" applyFont="1" applyFill="1" applyBorder="1" applyAlignment="1" applyProtection="1">
      <alignment horizontal="center" vertical="center"/>
      <protection hidden="1"/>
    </xf>
    <xf numFmtId="0" fontId="234" fillId="2" borderId="22" xfId="3" applyFont="1" applyFill="1" applyBorder="1" applyAlignment="1" applyProtection="1">
      <alignment horizontal="center" vertical="center"/>
      <protection hidden="1"/>
    </xf>
    <xf numFmtId="0" fontId="234" fillId="2" borderId="0" xfId="3" applyFont="1" applyFill="1" applyAlignment="1" applyProtection="1">
      <alignment horizontal="center" vertical="center"/>
      <protection hidden="1"/>
    </xf>
    <xf numFmtId="0" fontId="26" fillId="2" borderId="0" xfId="0" applyFont="1" applyFill="1" applyAlignment="1">
      <alignment horizontal="center" vertical="center"/>
    </xf>
    <xf numFmtId="0" fontId="405" fillId="2" borderId="0" xfId="3" applyFont="1" applyFill="1" applyAlignment="1" applyProtection="1">
      <alignment horizontal="center" vertical="center"/>
      <protection hidden="1"/>
    </xf>
    <xf numFmtId="0" fontId="17" fillId="14" borderId="0" xfId="0" applyFont="1" applyFill="1" applyAlignment="1">
      <alignment horizontal="center"/>
    </xf>
    <xf numFmtId="0" fontId="7" fillId="14" borderId="28" xfId="3" applyFont="1" applyFill="1" applyBorder="1" applyAlignment="1">
      <alignment horizontal="center" vertical="center" textRotation="90"/>
    </xf>
    <xf numFmtId="0" fontId="407" fillId="2" borderId="119" xfId="3" applyFont="1" applyFill="1" applyBorder="1" applyAlignment="1" applyProtection="1">
      <alignment horizontal="center" vertical="center"/>
      <protection hidden="1"/>
    </xf>
    <xf numFmtId="0" fontId="407" fillId="2" borderId="38" xfId="3" applyFont="1" applyFill="1" applyBorder="1" applyAlignment="1" applyProtection="1">
      <alignment horizontal="center" vertical="center"/>
      <protection hidden="1"/>
    </xf>
    <xf numFmtId="0" fontId="407" fillId="2" borderId="27" xfId="3" applyFont="1" applyFill="1" applyBorder="1" applyAlignment="1" applyProtection="1">
      <alignment horizontal="center" vertical="center"/>
      <protection hidden="1"/>
    </xf>
    <xf numFmtId="0" fontId="407" fillId="2" borderId="70" xfId="3" applyFont="1" applyFill="1" applyBorder="1" applyAlignment="1" applyProtection="1">
      <alignment horizontal="center" vertical="center"/>
      <protection hidden="1"/>
    </xf>
    <xf numFmtId="0" fontId="407" fillId="2" borderId="20" xfId="3" applyFont="1" applyFill="1" applyBorder="1" applyAlignment="1" applyProtection="1">
      <alignment horizontal="center" vertical="center"/>
      <protection hidden="1"/>
    </xf>
    <xf numFmtId="0" fontId="407" fillId="2" borderId="63" xfId="3" applyFont="1" applyFill="1" applyBorder="1" applyAlignment="1" applyProtection="1">
      <alignment horizontal="center" vertical="center"/>
      <protection hidden="1"/>
    </xf>
    <xf numFmtId="164" fontId="26" fillId="39" borderId="0" xfId="0" applyNumberFormat="1" applyFont="1" applyFill="1" applyAlignment="1">
      <alignment horizontal="right" vertical="center"/>
    </xf>
    <xf numFmtId="0" fontId="26" fillId="39" borderId="0" xfId="3" applyFont="1" applyFill="1" applyAlignment="1" applyProtection="1">
      <alignment horizontal="center" vertical="center"/>
      <protection hidden="1"/>
    </xf>
    <xf numFmtId="0" fontId="94" fillId="2" borderId="0" xfId="3" applyFont="1" applyFill="1" applyAlignment="1">
      <alignment horizontal="center" vertical="center"/>
    </xf>
    <xf numFmtId="0" fontId="408" fillId="0" borderId="0" xfId="0" applyFont="1" applyAlignment="1">
      <alignment horizontal="center" vertical="center" wrapText="1"/>
    </xf>
    <xf numFmtId="0" fontId="408" fillId="0" borderId="28" xfId="0" applyFont="1" applyBorder="1" applyAlignment="1">
      <alignment horizontal="center" vertical="center" wrapText="1"/>
    </xf>
    <xf numFmtId="0" fontId="19" fillId="14" borderId="0" xfId="0" applyFont="1" applyFill="1" applyAlignment="1">
      <alignment horizontal="center" vertical="center"/>
    </xf>
    <xf numFmtId="0" fontId="410" fillId="2" borderId="0" xfId="0" applyFont="1" applyFill="1" applyAlignment="1">
      <alignment horizontal="center" vertical="center" wrapText="1"/>
    </xf>
    <xf numFmtId="0" fontId="410" fillId="2" borderId="28" xfId="0" applyFont="1" applyFill="1" applyBorder="1" applyAlignment="1">
      <alignment horizontal="center" vertical="center" wrapText="1"/>
    </xf>
    <xf numFmtId="0" fontId="10" fillId="2" borderId="119" xfId="0" applyFont="1" applyFill="1" applyBorder="1" applyAlignment="1">
      <alignment horizontal="center" vertical="center" wrapText="1"/>
    </xf>
    <xf numFmtId="0" fontId="10" fillId="2" borderId="27" xfId="0" applyFont="1" applyFill="1" applyBorder="1" applyAlignment="1">
      <alignment horizontal="center" vertical="center" wrapText="1"/>
    </xf>
    <xf numFmtId="0" fontId="10" fillId="2" borderId="118" xfId="0" applyFont="1" applyFill="1" applyBorder="1" applyAlignment="1">
      <alignment horizontal="center" vertical="center" wrapText="1"/>
    </xf>
    <xf numFmtId="0" fontId="10" fillId="2" borderId="116" xfId="0" applyFont="1" applyFill="1" applyBorder="1" applyAlignment="1">
      <alignment horizontal="center" vertical="center" wrapText="1"/>
    </xf>
    <xf numFmtId="0" fontId="10" fillId="2" borderId="117" xfId="0" applyFont="1" applyFill="1" applyBorder="1" applyAlignment="1">
      <alignment horizontal="center" vertical="center" wrapText="1"/>
    </xf>
    <xf numFmtId="0" fontId="6" fillId="5" borderId="4" xfId="3" applyFont="1" applyFill="1" applyBorder="1" applyAlignment="1">
      <alignment horizontal="center" vertical="center"/>
    </xf>
    <xf numFmtId="0" fontId="7" fillId="5" borderId="18" xfId="3" applyFont="1" applyFill="1" applyBorder="1" applyAlignment="1">
      <alignment horizontal="center" vertical="center" textRotation="90"/>
    </xf>
    <xf numFmtId="0" fontId="411" fillId="2" borderId="135" xfId="3" applyFont="1" applyFill="1" applyBorder="1" applyAlignment="1">
      <alignment horizontal="center" vertical="center"/>
    </xf>
    <xf numFmtId="0" fontId="411" fillId="2" borderId="8" xfId="3" applyFont="1" applyFill="1" applyBorder="1" applyAlignment="1">
      <alignment horizontal="center" vertical="center"/>
    </xf>
    <xf numFmtId="0" fontId="411" fillId="2" borderId="136" xfId="3" applyFont="1" applyFill="1" applyBorder="1" applyAlignment="1">
      <alignment horizontal="center" vertical="center"/>
    </xf>
    <xf numFmtId="0" fontId="51" fillId="2" borderId="137" xfId="3" applyFont="1" applyFill="1" applyBorder="1" applyAlignment="1">
      <alignment horizontal="center" vertical="center"/>
    </xf>
    <xf numFmtId="0" fontId="51" fillId="2" borderId="18" xfId="3" applyFont="1" applyFill="1" applyBorder="1" applyAlignment="1">
      <alignment horizontal="center" vertical="center"/>
    </xf>
    <xf numFmtId="0" fontId="44" fillId="2" borderId="137" xfId="3" applyFont="1" applyFill="1" applyBorder="1" applyAlignment="1">
      <alignment horizontal="center" vertical="center"/>
    </xf>
    <xf numFmtId="0" fontId="44" fillId="2" borderId="18" xfId="3" applyFont="1" applyFill="1" applyBorder="1" applyAlignment="1">
      <alignment horizontal="center" vertical="center"/>
    </xf>
    <xf numFmtId="0" fontId="81" fillId="38" borderId="0" xfId="3" applyFont="1" applyFill="1" applyAlignment="1" applyProtection="1">
      <alignment horizontal="left" vertical="center"/>
      <protection hidden="1"/>
    </xf>
    <xf numFmtId="0" fontId="409" fillId="2" borderId="137" xfId="0" applyFont="1" applyFill="1" applyBorder="1" applyAlignment="1" applyProtection="1">
      <alignment horizontal="center" vertical="center" wrapText="1"/>
      <protection locked="0"/>
    </xf>
    <xf numFmtId="0" fontId="409" fillId="2" borderId="0" xfId="0" applyFont="1" applyFill="1" applyAlignment="1" applyProtection="1">
      <alignment horizontal="center" vertical="center" wrapText="1"/>
      <protection locked="0"/>
    </xf>
    <xf numFmtId="0" fontId="409" fillId="2" borderId="18" xfId="0" applyFont="1" applyFill="1" applyBorder="1" applyAlignment="1" applyProtection="1">
      <alignment horizontal="center" vertical="center" wrapText="1"/>
      <protection locked="0"/>
    </xf>
    <xf numFmtId="0" fontId="0" fillId="0" borderId="0" xfId="0" applyAlignment="1">
      <alignment horizontal="center" wrapText="1"/>
    </xf>
    <xf numFmtId="0" fontId="0" fillId="0" borderId="18" xfId="0" applyBorder="1" applyAlignment="1">
      <alignment horizontal="center" wrapText="1"/>
    </xf>
    <xf numFmtId="0" fontId="35" fillId="39" borderId="0" xfId="3" applyFont="1" applyFill="1" applyAlignment="1" applyProtection="1">
      <alignment horizontal="left" vertical="center"/>
      <protection hidden="1"/>
    </xf>
    <xf numFmtId="0" fontId="0" fillId="0" borderId="0" xfId="0" applyAlignment="1">
      <alignment horizontal="left" wrapText="1"/>
    </xf>
    <xf numFmtId="0" fontId="29" fillId="2" borderId="22" xfId="0" applyFont="1" applyFill="1" applyBorder="1" applyAlignment="1">
      <alignment horizontal="center" vertical="center" wrapText="1"/>
    </xf>
    <xf numFmtId="0" fontId="29" fillId="2" borderId="0" xfId="0" applyFont="1" applyFill="1" applyAlignment="1">
      <alignment horizontal="center" vertical="center" wrapText="1"/>
    </xf>
    <xf numFmtId="0" fontId="412" fillId="40" borderId="0" xfId="3" applyFont="1" applyFill="1" applyAlignment="1" applyProtection="1">
      <alignment horizontal="left" vertical="center"/>
      <protection hidden="1"/>
    </xf>
    <xf numFmtId="164" fontId="347" fillId="6" borderId="0" xfId="0" applyNumberFormat="1" applyFont="1" applyFill="1" applyAlignment="1">
      <alignment horizontal="center" vertical="center"/>
    </xf>
    <xf numFmtId="0" fontId="54" fillId="45" borderId="0" xfId="12" applyFont="1" applyFill="1" applyAlignment="1">
      <alignment horizontal="left" vertical="center"/>
    </xf>
    <xf numFmtId="0" fontId="54" fillId="10" borderId="12" xfId="0" applyFont="1" applyFill="1" applyBorder="1" applyAlignment="1">
      <alignment horizontal="center"/>
    </xf>
    <xf numFmtId="0" fontId="54" fillId="10" borderId="16" xfId="0" applyFont="1" applyFill="1" applyBorder="1" applyAlignment="1">
      <alignment horizontal="center"/>
    </xf>
    <xf numFmtId="164" fontId="71" fillId="2" borderId="0" xfId="0" applyNumberFormat="1" applyFont="1" applyFill="1" applyAlignment="1">
      <alignment horizontal="right" vertical="center"/>
    </xf>
    <xf numFmtId="164" fontId="71" fillId="2" borderId="141" xfId="0" applyNumberFormat="1" applyFont="1" applyFill="1" applyBorder="1" applyAlignment="1">
      <alignment horizontal="right" vertical="center"/>
    </xf>
    <xf numFmtId="0" fontId="50" fillId="2" borderId="0" xfId="3" applyFont="1" applyFill="1" applyAlignment="1" applyProtection="1">
      <alignment horizontal="center" vertical="center"/>
      <protection hidden="1"/>
    </xf>
    <xf numFmtId="0" fontId="50" fillId="2" borderId="141" xfId="3" applyFont="1" applyFill="1" applyBorder="1" applyAlignment="1" applyProtection="1">
      <alignment horizontal="center" vertical="center"/>
      <protection hidden="1"/>
    </xf>
    <xf numFmtId="164" fontId="54" fillId="6" borderId="0" xfId="1" applyNumberFormat="1" applyFont="1" applyFill="1" applyAlignment="1">
      <alignment horizontal="center" vertical="center"/>
    </xf>
    <xf numFmtId="164" fontId="54" fillId="6" borderId="141" xfId="1" applyNumberFormat="1" applyFont="1" applyFill="1" applyBorder="1" applyAlignment="1">
      <alignment horizontal="center" vertical="center"/>
    </xf>
    <xf numFmtId="164" fontId="54" fillId="6" borderId="13" xfId="1" applyNumberFormat="1" applyFont="1" applyFill="1" applyBorder="1" applyAlignment="1">
      <alignment horizontal="center" vertical="center"/>
    </xf>
    <xf numFmtId="0" fontId="376" fillId="2" borderId="20" xfId="3" applyFont="1" applyFill="1" applyBorder="1" applyAlignment="1" applyProtection="1">
      <alignment horizontal="center" vertical="center"/>
      <protection hidden="1"/>
    </xf>
    <xf numFmtId="0" fontId="26" fillId="2" borderId="0" xfId="0" applyFont="1" applyFill="1" applyAlignment="1">
      <alignment horizontal="right" vertical="center"/>
    </xf>
    <xf numFmtId="0" fontId="377" fillId="2" borderId="6" xfId="0" applyFont="1" applyFill="1" applyBorder="1" applyAlignment="1">
      <alignment horizontal="center" vertical="center" wrapText="1"/>
    </xf>
    <xf numFmtId="0" fontId="418" fillId="40" borderId="0" xfId="3" applyFont="1" applyFill="1" applyAlignment="1" applyProtection="1">
      <alignment horizontal="right" vertical="center"/>
      <protection hidden="1"/>
    </xf>
    <xf numFmtId="0" fontId="27" fillId="5" borderId="0" xfId="3" applyFont="1" applyFill="1" applyAlignment="1" applyProtection="1">
      <alignment horizontal="center" vertical="center"/>
      <protection hidden="1"/>
    </xf>
    <xf numFmtId="0" fontId="407" fillId="2" borderId="38" xfId="3" applyFont="1" applyFill="1" applyBorder="1" applyAlignment="1" applyProtection="1">
      <alignment horizontal="center" vertical="center" wrapText="1"/>
      <protection hidden="1"/>
    </xf>
    <xf numFmtId="0" fontId="407" fillId="2" borderId="115" xfId="3" applyFont="1" applyFill="1" applyBorder="1" applyAlignment="1" applyProtection="1">
      <alignment horizontal="center" vertical="center" wrapText="1"/>
      <protection hidden="1"/>
    </xf>
    <xf numFmtId="0" fontId="407" fillId="2" borderId="0" xfId="3" applyFont="1" applyFill="1" applyAlignment="1" applyProtection="1">
      <alignment horizontal="center" vertical="center" wrapText="1"/>
      <protection hidden="1"/>
    </xf>
    <xf numFmtId="0" fontId="407" fillId="2" borderId="18" xfId="3" applyFont="1" applyFill="1" applyBorder="1" applyAlignment="1" applyProtection="1">
      <alignment horizontal="center" vertical="center" wrapText="1"/>
      <protection hidden="1"/>
    </xf>
    <xf numFmtId="0" fontId="407" fillId="2" borderId="20" xfId="3" applyFont="1" applyFill="1" applyBorder="1" applyAlignment="1" applyProtection="1">
      <alignment horizontal="center" vertical="center" wrapText="1"/>
      <protection hidden="1"/>
    </xf>
    <xf numFmtId="0" fontId="407" fillId="2" borderId="164" xfId="3" applyFont="1" applyFill="1" applyBorder="1" applyAlignment="1" applyProtection="1">
      <alignment horizontal="center" vertical="center" wrapText="1"/>
      <protection hidden="1"/>
    </xf>
    <xf numFmtId="0" fontId="87" fillId="2" borderId="135" xfId="3" applyFont="1" applyFill="1" applyBorder="1" applyAlignment="1">
      <alignment horizontal="right" vertical="center" wrapText="1"/>
    </xf>
    <xf numFmtId="0" fontId="87" fillId="2" borderId="8" xfId="3" applyFont="1" applyFill="1" applyBorder="1" applyAlignment="1">
      <alignment horizontal="right" vertical="center" wrapText="1"/>
    </xf>
    <xf numFmtId="0" fontId="87" fillId="2" borderId="137" xfId="3" applyFont="1" applyFill="1" applyBorder="1" applyAlignment="1">
      <alignment horizontal="right" vertical="center" wrapText="1"/>
    </xf>
    <xf numFmtId="0" fontId="87" fillId="2" borderId="0" xfId="3" applyFont="1" applyFill="1" applyAlignment="1">
      <alignment horizontal="right" vertical="center" wrapText="1"/>
    </xf>
    <xf numFmtId="0" fontId="87" fillId="2" borderId="138" xfId="3" applyFont="1" applyFill="1" applyBorder="1" applyAlignment="1">
      <alignment horizontal="right" vertical="center" wrapText="1"/>
    </xf>
    <xf numFmtId="0" fontId="87" fillId="2" borderId="13" xfId="3" applyFont="1" applyFill="1" applyBorder="1" applyAlignment="1">
      <alignment horizontal="right" vertical="center" wrapText="1"/>
    </xf>
    <xf numFmtId="166" fontId="87" fillId="6" borderId="8" xfId="3" applyNumberFormat="1" applyFont="1" applyFill="1" applyBorder="1" applyAlignment="1" applyProtection="1">
      <alignment horizontal="center" vertical="center"/>
      <protection hidden="1"/>
    </xf>
    <xf numFmtId="166" fontId="87" fillId="6" borderId="0" xfId="3" applyNumberFormat="1" applyFont="1" applyFill="1" applyAlignment="1" applyProtection="1">
      <alignment horizontal="center" vertical="center"/>
      <protection hidden="1"/>
    </xf>
    <xf numFmtId="166" fontId="87" fillId="6" borderId="13" xfId="3" applyNumberFormat="1" applyFont="1" applyFill="1" applyBorder="1" applyAlignment="1" applyProtection="1">
      <alignment horizontal="center" vertical="center"/>
      <protection hidden="1"/>
    </xf>
    <xf numFmtId="0" fontId="87" fillId="2" borderId="136" xfId="3" applyFont="1" applyFill="1" applyBorder="1" applyAlignment="1" applyProtection="1">
      <alignment horizontal="center" vertical="center"/>
      <protection hidden="1"/>
    </xf>
    <xf numFmtId="0" fontId="87" fillId="2" borderId="18" xfId="3" applyFont="1" applyFill="1" applyBorder="1" applyAlignment="1" applyProtection="1">
      <alignment horizontal="center" vertical="center"/>
      <protection hidden="1"/>
    </xf>
    <xf numFmtId="0" fontId="87" fillId="2" borderId="139" xfId="3" applyFont="1" applyFill="1" applyBorder="1" applyAlignment="1" applyProtection="1">
      <alignment horizontal="center" vertical="center"/>
      <protection hidden="1"/>
    </xf>
    <xf numFmtId="0" fontId="88" fillId="0" borderId="6" xfId="3" applyFont="1" applyBorder="1" applyAlignment="1" applyProtection="1">
      <alignment horizontal="center" vertical="center"/>
      <protection locked="0"/>
    </xf>
    <xf numFmtId="0" fontId="88" fillId="0" borderId="0" xfId="3" applyFont="1" applyAlignment="1" applyProtection="1">
      <alignment horizontal="center" vertical="center"/>
      <protection locked="0"/>
    </xf>
    <xf numFmtId="188" fontId="260" fillId="47" borderId="38" xfId="0" applyNumberFormat="1" applyFont="1" applyFill="1" applyBorder="1" applyAlignment="1">
      <alignment horizontal="center" vertical="center"/>
    </xf>
    <xf numFmtId="0" fontId="7" fillId="14" borderId="0" xfId="3" applyFont="1" applyFill="1" applyAlignment="1">
      <alignment horizontal="center" vertical="center" textRotation="90" wrapText="1"/>
    </xf>
    <xf numFmtId="0" fontId="365" fillId="2" borderId="119" xfId="2" applyFont="1" applyFill="1" applyBorder="1" applyAlignment="1" applyProtection="1">
      <alignment horizontal="center" vertical="center"/>
      <protection hidden="1"/>
    </xf>
    <xf numFmtId="0" fontId="365" fillId="2" borderId="38" xfId="2" applyFont="1" applyFill="1" applyBorder="1" applyAlignment="1" applyProtection="1">
      <alignment horizontal="center" vertical="center"/>
      <protection hidden="1"/>
    </xf>
    <xf numFmtId="0" fontId="365" fillId="2" borderId="27" xfId="2" applyFont="1" applyFill="1" applyBorder="1" applyAlignment="1" applyProtection="1">
      <alignment horizontal="center" vertical="center"/>
      <protection hidden="1"/>
    </xf>
    <xf numFmtId="0" fontId="365" fillId="2" borderId="118" xfId="2" applyFont="1" applyFill="1" applyBorder="1" applyAlignment="1" applyProtection="1">
      <alignment horizontal="center" vertical="center"/>
      <protection hidden="1"/>
    </xf>
    <xf numFmtId="0" fontId="365" fillId="2" borderId="116" xfId="2" applyFont="1" applyFill="1" applyBorder="1" applyAlignment="1" applyProtection="1">
      <alignment horizontal="center" vertical="center"/>
      <protection hidden="1"/>
    </xf>
    <xf numFmtId="0" fontId="365" fillId="2" borderId="117" xfId="2" applyFont="1" applyFill="1" applyBorder="1" applyAlignment="1" applyProtection="1">
      <alignment horizontal="center" vertical="center"/>
      <protection hidden="1"/>
    </xf>
    <xf numFmtId="0" fontId="0" fillId="2" borderId="0" xfId="0" applyFill="1" applyAlignment="1" applyProtection="1">
      <alignment horizontal="left" vertical="center" wrapText="1"/>
      <protection locked="0"/>
    </xf>
    <xf numFmtId="0" fontId="0" fillId="2" borderId="28" xfId="0" applyFill="1" applyBorder="1" applyAlignment="1" applyProtection="1">
      <alignment horizontal="left" vertical="center" wrapText="1"/>
      <protection locked="0"/>
    </xf>
    <xf numFmtId="0" fontId="32" fillId="5" borderId="0" xfId="3" applyFont="1" applyFill="1" applyAlignment="1" applyProtection="1">
      <alignment horizontal="center" vertical="center" textRotation="90"/>
      <protection locked="0"/>
    </xf>
    <xf numFmtId="0" fontId="375" fillId="2" borderId="17" xfId="3" applyFont="1" applyFill="1" applyBorder="1" applyAlignment="1">
      <alignment horizontal="center" vertical="center"/>
    </xf>
    <xf numFmtId="0" fontId="0" fillId="2" borderId="0" xfId="0" applyFill="1" applyAlignment="1">
      <alignment horizontal="left" vertical="top" wrapText="1"/>
    </xf>
    <xf numFmtId="0" fontId="124" fillId="17" borderId="0" xfId="16" applyFont="1" applyFill="1"/>
    <xf numFmtId="0" fontId="1" fillId="0" borderId="0" xfId="10"/>
    <xf numFmtId="0" fontId="18" fillId="0" borderId="0" xfId="24" applyFont="1" applyAlignment="1" applyProtection="1">
      <alignment vertical="center"/>
      <protection locked="0"/>
    </xf>
    <xf numFmtId="0" fontId="18" fillId="0" borderId="0" xfId="24" applyFont="1" applyAlignment="1">
      <alignment vertical="center"/>
    </xf>
    <xf numFmtId="0" fontId="102" fillId="0" borderId="0" xfId="21"/>
    <xf numFmtId="0" fontId="108" fillId="2" borderId="0" xfId="21" applyFont="1" applyFill="1"/>
    <xf numFmtId="0" fontId="108" fillId="2" borderId="0" xfId="21" applyFont="1" applyFill="1" applyAlignment="1">
      <alignment horizontal="right"/>
    </xf>
    <xf numFmtId="0" fontId="442" fillId="10" borderId="0" xfId="23" applyFont="1" applyFill="1" applyAlignment="1">
      <alignment horizontal="left"/>
    </xf>
    <xf numFmtId="0" fontId="102" fillId="8" borderId="0" xfId="21" applyFill="1"/>
    <xf numFmtId="0" fontId="184" fillId="10" borderId="0" xfId="23" applyFont="1" applyFill="1" applyAlignment="1">
      <alignment horizontal="left" vertical="center"/>
    </xf>
    <xf numFmtId="0" fontId="44" fillId="0" borderId="0" xfId="21" applyFont="1"/>
    <xf numFmtId="0" fontId="337" fillId="10" borderId="0" xfId="23" applyFont="1" applyFill="1" applyAlignment="1">
      <alignment horizontal="left" vertical="center"/>
    </xf>
    <xf numFmtId="0" fontId="337" fillId="2" borderId="0" xfId="23" applyFont="1" applyFill="1" applyAlignment="1">
      <alignment vertical="center"/>
    </xf>
    <xf numFmtId="0" fontId="86" fillId="0" borderId="0" xfId="21" applyFont="1"/>
    <xf numFmtId="0" fontId="547" fillId="66" borderId="0" xfId="23" applyFont="1" applyFill="1" applyAlignment="1">
      <alignment horizontal="center" vertical="center"/>
    </xf>
    <xf numFmtId="0" fontId="162" fillId="8" borderId="0" xfId="21" applyFont="1" applyFill="1"/>
    <xf numFmtId="0" fontId="337" fillId="8" borderId="0" xfId="23" applyFont="1" applyFill="1" applyAlignment="1">
      <alignment horizontal="left" vertical="center"/>
    </xf>
    <xf numFmtId="0" fontId="337" fillId="8" borderId="0" xfId="23" applyFont="1" applyFill="1" applyAlignment="1">
      <alignment horizontal="left" vertical="center" wrapText="1"/>
    </xf>
    <xf numFmtId="0" fontId="337" fillId="8" borderId="0" xfId="23" applyFont="1" applyFill="1" applyAlignment="1">
      <alignment horizontal="center" vertical="center"/>
    </xf>
    <xf numFmtId="0" fontId="337" fillId="10" borderId="0" xfId="23" applyFont="1" applyFill="1" applyAlignment="1">
      <alignment vertical="center"/>
    </xf>
    <xf numFmtId="0" fontId="548" fillId="66" borderId="0" xfId="23" applyFont="1" applyFill="1" applyAlignment="1">
      <alignment horizontal="center" vertical="center"/>
    </xf>
    <xf numFmtId="0" fontId="162" fillId="0" borderId="0" xfId="21" applyFont="1"/>
    <xf numFmtId="0" fontId="549" fillId="0" borderId="0" xfId="21" applyFont="1"/>
    <xf numFmtId="0" fontId="442" fillId="10" borderId="0" xfId="23" applyFont="1" applyFill="1" applyAlignment="1">
      <alignment horizontal="left" vertical="center"/>
    </xf>
    <xf numFmtId="0" fontId="2" fillId="32" borderId="0" xfId="10" applyFont="1" applyFill="1" applyAlignment="1">
      <alignment vertical="center"/>
    </xf>
    <xf numFmtId="0" fontId="550" fillId="17" borderId="0" xfId="16" applyFont="1" applyFill="1" applyAlignment="1" applyProtection="1">
      <alignment horizontal="center"/>
      <protection hidden="1"/>
    </xf>
    <xf numFmtId="0" fontId="1" fillId="2" borderId="0" xfId="10" applyFill="1"/>
    <xf numFmtId="0" fontId="22" fillId="2" borderId="0" xfId="16" applyFont="1" applyFill="1" applyAlignment="1" applyProtection="1">
      <alignment vertical="center"/>
      <protection hidden="1"/>
    </xf>
    <xf numFmtId="0" fontId="202" fillId="4" borderId="33" xfId="16" applyFont="1" applyFill="1" applyBorder="1" applyAlignment="1">
      <alignment horizontal="center" vertical="center"/>
    </xf>
    <xf numFmtId="0" fontId="333" fillId="2" borderId="0" xfId="16" applyFont="1" applyFill="1" applyAlignment="1">
      <alignment horizontal="center" vertical="center" wrapText="1"/>
    </xf>
    <xf numFmtId="0" fontId="2" fillId="2" borderId="0" xfId="10" applyFont="1" applyFill="1" applyAlignment="1">
      <alignment vertical="center"/>
    </xf>
    <xf numFmtId="0" fontId="167" fillId="2" borderId="0" xfId="21" applyFont="1" applyFill="1" applyAlignment="1">
      <alignment vertical="center"/>
    </xf>
    <xf numFmtId="0" fontId="26" fillId="2" borderId="0" xfId="10" applyFont="1" applyFill="1" applyAlignment="1">
      <alignment vertical="center"/>
    </xf>
    <xf numFmtId="0" fontId="167" fillId="5" borderId="0" xfId="10" applyFont="1" applyFill="1" applyAlignment="1">
      <alignment horizontal="center" vertical="center"/>
    </xf>
    <xf numFmtId="0" fontId="260" fillId="2" borderId="0" xfId="16" applyFont="1" applyFill="1" applyAlignment="1" applyProtection="1">
      <alignment vertical="center"/>
      <protection hidden="1"/>
    </xf>
    <xf numFmtId="0" fontId="22" fillId="0" borderId="0" xfId="16" applyFont="1" applyAlignment="1" applyProtection="1">
      <alignment vertical="center"/>
      <protection hidden="1"/>
    </xf>
    <xf numFmtId="0" fontId="6" fillId="4" borderId="119" xfId="16" applyFont="1" applyFill="1" applyBorder="1" applyAlignment="1">
      <alignment horizontal="center" vertical="center"/>
    </xf>
    <xf numFmtId="49" fontId="199" fillId="4" borderId="1" xfId="16" applyNumberFormat="1" applyFont="1" applyFill="1" applyBorder="1" applyAlignment="1">
      <alignment horizontal="center" vertical="center"/>
    </xf>
    <xf numFmtId="49" fontId="199" fillId="4" borderId="2" xfId="16" applyNumberFormat="1" applyFont="1" applyFill="1" applyBorder="1" applyAlignment="1">
      <alignment horizontal="center" vertical="center"/>
    </xf>
    <xf numFmtId="49" fontId="199" fillId="4" borderId="3" xfId="16" applyNumberFormat="1" applyFont="1" applyFill="1" applyBorder="1" applyAlignment="1">
      <alignment horizontal="center" vertical="center"/>
    </xf>
    <xf numFmtId="0" fontId="7" fillId="5" borderId="4" xfId="16" applyFont="1" applyFill="1" applyBorder="1" applyAlignment="1">
      <alignment horizontal="center" vertical="center" textRotation="90" wrapText="1"/>
    </xf>
    <xf numFmtId="0" fontId="1" fillId="3" borderId="45" xfId="10" applyFill="1" applyBorder="1" applyAlignment="1">
      <alignment horizontal="center" vertical="center"/>
    </xf>
    <xf numFmtId="0" fontId="7" fillId="2" borderId="20" xfId="16" applyFont="1" applyFill="1" applyBorder="1" applyAlignment="1">
      <alignment horizontal="left" vertical="center"/>
    </xf>
    <xf numFmtId="0" fontId="483" fillId="2" borderId="20" xfId="23" applyFill="1" applyBorder="1" applyAlignment="1">
      <alignment vertical="center"/>
    </xf>
    <xf numFmtId="0" fontId="124" fillId="2" borderId="20" xfId="24" applyFont="1" applyFill="1" applyBorder="1" applyAlignment="1">
      <alignment horizontal="center" vertical="center"/>
    </xf>
    <xf numFmtId="0" fontId="102" fillId="0" borderId="20" xfId="21" applyBorder="1"/>
    <xf numFmtId="0" fontId="102" fillId="0" borderId="46" xfId="21" applyBorder="1"/>
    <xf numFmtId="0" fontId="22" fillId="2" borderId="45" xfId="16" applyFont="1" applyFill="1" applyBorder="1" applyAlignment="1" applyProtection="1">
      <alignment horizontal="center" vertical="center"/>
      <protection hidden="1"/>
    </xf>
    <xf numFmtId="0" fontId="22" fillId="2" borderId="20" xfId="16" applyFont="1" applyFill="1" applyBorder="1" applyAlignment="1" applyProtection="1">
      <alignment horizontal="center" vertical="center"/>
      <protection hidden="1"/>
    </xf>
    <xf numFmtId="0" fontId="17" fillId="2" borderId="20" xfId="10" applyFont="1" applyFill="1" applyBorder="1" applyAlignment="1">
      <alignment horizontal="center"/>
    </xf>
    <xf numFmtId="0" fontId="22" fillId="2" borderId="20" xfId="16" applyFont="1" applyFill="1" applyBorder="1" applyAlignment="1" applyProtection="1">
      <alignment horizontal="center" vertical="center"/>
      <protection hidden="1"/>
    </xf>
    <xf numFmtId="0" fontId="260" fillId="2" borderId="20" xfId="16" applyFont="1" applyFill="1" applyBorder="1" applyAlignment="1" applyProtection="1">
      <alignment horizontal="center" vertical="center"/>
      <protection hidden="1"/>
    </xf>
    <xf numFmtId="0" fontId="260" fillId="2" borderId="46" xfId="16" applyFont="1" applyFill="1" applyBorder="1" applyAlignment="1" applyProtection="1">
      <alignment horizontal="center" vertical="center"/>
      <protection hidden="1"/>
    </xf>
    <xf numFmtId="191" fontId="551" fillId="37" borderId="22" xfId="16" applyNumberFormat="1" applyFont="1" applyFill="1" applyBorder="1" applyAlignment="1" applyProtection="1">
      <alignment horizontal="center" vertical="center"/>
      <protection hidden="1"/>
    </xf>
    <xf numFmtId="172" fontId="78" fillId="3" borderId="0" xfId="16" applyNumberFormat="1" applyFont="1" applyFill="1" applyAlignment="1" applyProtection="1">
      <alignment horizontal="center" vertical="center"/>
      <protection hidden="1"/>
    </xf>
    <xf numFmtId="0" fontId="17" fillId="2" borderId="0" xfId="10" applyFont="1" applyFill="1" applyAlignment="1">
      <alignment horizontal="left"/>
    </xf>
    <xf numFmtId="192" fontId="18" fillId="2" borderId="0" xfId="16" applyNumberFormat="1" applyFont="1" applyFill="1" applyAlignment="1" applyProtection="1">
      <alignment horizontal="center" vertical="center"/>
      <protection hidden="1"/>
    </xf>
    <xf numFmtId="193" fontId="260" fillId="2" borderId="0" xfId="16" applyNumberFormat="1" applyFont="1" applyFill="1" applyAlignment="1" applyProtection="1">
      <alignment horizontal="center" vertical="center"/>
      <protection hidden="1"/>
    </xf>
    <xf numFmtId="164" fontId="22" fillId="8" borderId="4" xfId="24" applyNumberFormat="1" applyFont="1" applyFill="1" applyBorder="1" applyAlignment="1">
      <alignment horizontal="center" vertical="center"/>
    </xf>
    <xf numFmtId="194" fontId="551" fillId="37" borderId="22" xfId="16" applyNumberFormat="1" applyFont="1" applyFill="1" applyBorder="1" applyAlignment="1" applyProtection="1">
      <alignment horizontal="center" vertical="center"/>
      <protection hidden="1"/>
    </xf>
    <xf numFmtId="0" fontId="149" fillId="2" borderId="125" xfId="16" applyFont="1" applyFill="1" applyBorder="1" applyAlignment="1">
      <alignment horizontal="center" vertical="center" wrapText="1"/>
    </xf>
    <xf numFmtId="0" fontId="149" fillId="2" borderId="126" xfId="16" applyFont="1" applyFill="1" applyBorder="1" applyAlignment="1">
      <alignment horizontal="center" vertical="center" wrapText="1"/>
    </xf>
    <xf numFmtId="0" fontId="149" fillId="2" borderId="124" xfId="16" applyFont="1" applyFill="1" applyBorder="1" applyAlignment="1">
      <alignment horizontal="center" vertical="center" wrapText="1"/>
    </xf>
    <xf numFmtId="0" fontId="137" fillId="67" borderId="1" xfId="10" applyFont="1" applyFill="1" applyBorder="1" applyAlignment="1">
      <alignment horizontal="center" vertical="center" wrapText="1"/>
    </xf>
    <xf numFmtId="0" fontId="137" fillId="67" borderId="2" xfId="10" applyFont="1" applyFill="1" applyBorder="1" applyAlignment="1">
      <alignment horizontal="center" vertical="center" wrapText="1"/>
    </xf>
    <xf numFmtId="0" fontId="137" fillId="67" borderId="3" xfId="10" applyFont="1" applyFill="1" applyBorder="1" applyAlignment="1">
      <alignment horizontal="center" vertical="center" wrapText="1"/>
    </xf>
    <xf numFmtId="0" fontId="137" fillId="67" borderId="22" xfId="10" applyFont="1" applyFill="1" applyBorder="1" applyAlignment="1">
      <alignment horizontal="center" vertical="center" wrapText="1"/>
    </xf>
    <xf numFmtId="0" fontId="137" fillId="67" borderId="0" xfId="10" applyFont="1" applyFill="1" applyAlignment="1">
      <alignment horizontal="center" vertical="center" wrapText="1"/>
    </xf>
    <xf numFmtId="0" fontId="137" fillId="67" borderId="4" xfId="10" applyFont="1" applyFill="1" applyBorder="1" applyAlignment="1">
      <alignment horizontal="center" vertical="center" wrapText="1"/>
    </xf>
    <xf numFmtId="0" fontId="137" fillId="67" borderId="9" xfId="10" applyFont="1" applyFill="1" applyBorder="1" applyAlignment="1">
      <alignment horizontal="center" vertical="center" wrapText="1"/>
    </xf>
    <xf numFmtId="0" fontId="137" fillId="67" borderId="10" xfId="10" applyFont="1" applyFill="1" applyBorder="1" applyAlignment="1">
      <alignment horizontal="center" vertical="center" wrapText="1"/>
    </xf>
    <xf numFmtId="0" fontId="137" fillId="67" borderId="11" xfId="10" applyFont="1" applyFill="1" applyBorder="1" applyAlignment="1">
      <alignment horizontal="center" vertical="center" wrapText="1"/>
    </xf>
    <xf numFmtId="0" fontId="1" fillId="3" borderId="179" xfId="10" applyFill="1" applyBorder="1" applyAlignment="1">
      <alignment horizontal="center" vertical="center"/>
    </xf>
    <xf numFmtId="0" fontId="7" fillId="2" borderId="180" xfId="16" applyFont="1" applyFill="1" applyBorder="1" applyAlignment="1">
      <alignment horizontal="left" vertical="center"/>
    </xf>
    <xf numFmtId="0" fontId="483" fillId="2" borderId="181" xfId="23" applyFill="1" applyBorder="1" applyAlignment="1">
      <alignment vertical="center"/>
    </xf>
    <xf numFmtId="0" fontId="1" fillId="2" borderId="182" xfId="10" applyFill="1" applyBorder="1"/>
    <xf numFmtId="0" fontId="38" fillId="2" borderId="183" xfId="16" applyFont="1" applyFill="1" applyBorder="1" applyAlignment="1">
      <alignment horizontal="center" vertical="center"/>
    </xf>
    <xf numFmtId="0" fontId="38" fillId="2" borderId="184" xfId="16" applyFont="1" applyFill="1" applyBorder="1" applyAlignment="1">
      <alignment horizontal="center" vertical="center"/>
    </xf>
    <xf numFmtId="0" fontId="38" fillId="2" borderId="185" xfId="16" applyFont="1" applyFill="1" applyBorder="1" applyAlignment="1">
      <alignment horizontal="center" vertical="center"/>
    </xf>
    <xf numFmtId="0" fontId="17" fillId="0" borderId="33" xfId="10" applyFont="1" applyBorder="1" applyAlignment="1">
      <alignment horizontal="center" vertical="center"/>
    </xf>
    <xf numFmtId="0" fontId="17" fillId="0" borderId="38" xfId="10" applyFont="1" applyBorder="1" applyAlignment="1">
      <alignment horizontal="center" vertical="center"/>
    </xf>
    <xf numFmtId="0" fontId="17" fillId="0" borderId="39" xfId="10" applyFont="1" applyBorder="1" applyAlignment="1">
      <alignment horizontal="center" vertical="center"/>
    </xf>
    <xf numFmtId="0" fontId="260" fillId="2" borderId="22" xfId="16" applyFont="1" applyFill="1" applyBorder="1" applyAlignment="1" applyProtection="1">
      <alignment horizontal="center" vertical="center"/>
      <protection hidden="1"/>
    </xf>
    <xf numFmtId="0" fontId="260" fillId="2" borderId="0" xfId="16" applyFont="1" applyFill="1" applyAlignment="1" applyProtection="1">
      <alignment horizontal="center" vertical="center"/>
      <protection hidden="1"/>
    </xf>
    <xf numFmtId="0" fontId="260" fillId="2" borderId="4" xfId="16" applyFont="1" applyFill="1" applyBorder="1" applyAlignment="1" applyProtection="1">
      <alignment horizontal="center" vertical="center"/>
      <protection hidden="1"/>
    </xf>
    <xf numFmtId="49" fontId="1" fillId="2" borderId="186" xfId="10" applyNumberFormat="1" applyFill="1" applyBorder="1" applyAlignment="1">
      <alignment horizontal="center" vertical="center"/>
    </xf>
    <xf numFmtId="49" fontId="1" fillId="2" borderId="187" xfId="10" applyNumberFormat="1" applyFill="1" applyBorder="1" applyAlignment="1">
      <alignment horizontal="center" vertical="center"/>
    </xf>
    <xf numFmtId="49" fontId="1" fillId="2" borderId="188" xfId="10" applyNumberFormat="1" applyFill="1" applyBorder="1" applyAlignment="1">
      <alignment horizontal="center" vertical="center"/>
    </xf>
    <xf numFmtId="0" fontId="39" fillId="2" borderId="189" xfId="16" applyFont="1" applyFill="1" applyBorder="1" applyAlignment="1">
      <alignment horizontal="center" vertical="center"/>
    </xf>
    <xf numFmtId="0" fontId="551" fillId="2" borderId="190" xfId="16" applyFont="1" applyFill="1" applyBorder="1" applyAlignment="1">
      <alignment horizontal="center" vertical="center"/>
    </xf>
    <xf numFmtId="0" fontId="551" fillId="2" borderId="191" xfId="16" applyFont="1" applyFill="1" applyBorder="1" applyAlignment="1">
      <alignment horizontal="center" vertical="center"/>
    </xf>
    <xf numFmtId="49" fontId="39" fillId="0" borderId="22" xfId="10" applyNumberFormat="1" applyFont="1" applyBorder="1" applyAlignment="1">
      <alignment horizontal="center" vertical="center" wrapText="1"/>
    </xf>
    <xf numFmtId="49" fontId="39" fillId="0" borderId="0" xfId="10" applyNumberFormat="1" applyFont="1" applyAlignment="1">
      <alignment horizontal="center" vertical="center" wrapText="1"/>
    </xf>
    <xf numFmtId="49" fontId="39" fillId="0" borderId="4" xfId="10" applyNumberFormat="1" applyFont="1" applyBorder="1" applyAlignment="1">
      <alignment horizontal="center" vertical="center" wrapText="1"/>
    </xf>
    <xf numFmtId="0" fontId="39" fillId="10" borderId="179" xfId="16" applyFont="1" applyFill="1" applyBorder="1" applyAlignment="1">
      <alignment horizontal="center" vertical="center"/>
    </xf>
    <xf numFmtId="0" fontId="26" fillId="2" borderId="180" xfId="16" applyFont="1" applyFill="1" applyBorder="1" applyAlignment="1">
      <alignment horizontal="center" vertical="center"/>
    </xf>
    <xf numFmtId="0" fontId="26" fillId="2" borderId="182" xfId="16" applyFont="1" applyFill="1" applyBorder="1" applyAlignment="1">
      <alignment horizontal="center" vertical="center"/>
    </xf>
    <xf numFmtId="49" fontId="39" fillId="0" borderId="192" xfId="10" applyNumberFormat="1" applyFont="1" applyBorder="1" applyAlignment="1">
      <alignment horizontal="center" vertical="center" wrapText="1"/>
    </xf>
    <xf numFmtId="49" fontId="39" fillId="0" borderId="141" xfId="10" applyNumberFormat="1" applyFont="1" applyBorder="1" applyAlignment="1">
      <alignment horizontal="center" vertical="center" wrapText="1"/>
    </xf>
    <xf numFmtId="49" fontId="39" fillId="0" borderId="193" xfId="10" applyNumberFormat="1" applyFont="1" applyBorder="1" applyAlignment="1">
      <alignment horizontal="center" vertical="center" wrapText="1"/>
    </xf>
    <xf numFmtId="0" fontId="26" fillId="2" borderId="179" xfId="16" applyFont="1" applyFill="1" applyBorder="1" applyAlignment="1">
      <alignment horizontal="center" vertical="center"/>
    </xf>
    <xf numFmtId="0" fontId="39" fillId="10" borderId="180" xfId="16" applyFont="1" applyFill="1" applyBorder="1" applyAlignment="1">
      <alignment horizontal="center" vertical="center"/>
    </xf>
    <xf numFmtId="49" fontId="26" fillId="2" borderId="194" xfId="10" applyNumberFormat="1" applyFont="1" applyFill="1" applyBorder="1" applyAlignment="1">
      <alignment horizontal="right" vertical="center"/>
    </xf>
    <xf numFmtId="49" fontId="1" fillId="2" borderId="195" xfId="10" applyNumberFormat="1" applyFill="1" applyBorder="1" applyAlignment="1">
      <alignment horizontal="center" vertical="center"/>
    </xf>
    <xf numFmtId="49" fontId="1" fillId="2" borderId="196" xfId="10" applyNumberFormat="1" applyFill="1" applyBorder="1" applyAlignment="1">
      <alignment horizontal="center" vertical="center"/>
    </xf>
    <xf numFmtId="0" fontId="26" fillId="2" borderId="33" xfId="16" applyFont="1" applyFill="1" applyBorder="1" applyAlignment="1">
      <alignment horizontal="center" vertical="center"/>
    </xf>
    <xf numFmtId="0" fontId="26" fillId="2" borderId="38" xfId="16" applyFont="1" applyFill="1" applyBorder="1" applyAlignment="1">
      <alignment horizontal="center" vertical="center"/>
    </xf>
    <xf numFmtId="0" fontId="39" fillId="10" borderId="39" xfId="16" applyFont="1" applyFill="1" applyBorder="1" applyAlignment="1">
      <alignment horizontal="center" vertical="center"/>
    </xf>
    <xf numFmtId="49" fontId="26" fillId="2" borderId="22" xfId="10" applyNumberFormat="1" applyFont="1" applyFill="1" applyBorder="1" applyAlignment="1">
      <alignment horizontal="right" vertical="center"/>
    </xf>
    <xf numFmtId="49" fontId="1" fillId="2" borderId="0" xfId="10" applyNumberFormat="1" applyFill="1" applyAlignment="1">
      <alignment horizontal="center" vertical="center"/>
    </xf>
    <xf numFmtId="49" fontId="1" fillId="2" borderId="4" xfId="10" applyNumberFormat="1" applyFill="1" applyBorder="1" applyAlignment="1">
      <alignment horizontal="center" vertical="center"/>
    </xf>
    <xf numFmtId="0" fontId="137" fillId="56" borderId="33" xfId="16" applyFont="1" applyFill="1" applyBorder="1" applyAlignment="1" applyProtection="1">
      <alignment horizontal="center" vertical="center"/>
      <protection hidden="1"/>
    </xf>
    <xf numFmtId="0" fontId="1" fillId="2" borderId="38" xfId="10" applyFill="1" applyBorder="1"/>
    <xf numFmtId="0" fontId="1" fillId="2" borderId="39" xfId="10" applyFill="1" applyBorder="1"/>
    <xf numFmtId="49" fontId="552" fillId="0" borderId="22" xfId="32" applyNumberFormat="1" applyFont="1" applyBorder="1" applyAlignment="1">
      <alignment horizontal="center" vertical="center"/>
    </xf>
    <xf numFmtId="49" fontId="552" fillId="0" borderId="0" xfId="32" applyNumberFormat="1" applyFont="1" applyBorder="1" applyAlignment="1">
      <alignment horizontal="center" vertical="center"/>
    </xf>
    <xf numFmtId="49" fontId="552" fillId="0" borderId="4" xfId="32" applyNumberFormat="1" applyFont="1" applyBorder="1" applyAlignment="1">
      <alignment horizontal="center" vertical="center"/>
    </xf>
    <xf numFmtId="49" fontId="552" fillId="0" borderId="33" xfId="32" applyNumberFormat="1" applyFont="1" applyBorder="1" applyAlignment="1">
      <alignment horizontal="center" vertical="center"/>
    </xf>
    <xf numFmtId="49" fontId="552" fillId="0" borderId="38" xfId="32" applyNumberFormat="1" applyFont="1" applyBorder="1" applyAlignment="1">
      <alignment horizontal="center" vertical="center"/>
    </xf>
    <xf numFmtId="49" fontId="552" fillId="0" borderId="39" xfId="32" applyNumberFormat="1" applyFont="1" applyBorder="1" applyAlignment="1">
      <alignment horizontal="center" vertical="center"/>
    </xf>
    <xf numFmtId="0" fontId="149" fillId="2" borderId="22" xfId="16" applyFont="1" applyFill="1" applyBorder="1" applyAlignment="1">
      <alignment horizontal="center" vertical="center" wrapText="1"/>
    </xf>
    <xf numFmtId="0" fontId="149" fillId="2" borderId="0" xfId="16" applyFont="1" applyFill="1" applyAlignment="1">
      <alignment horizontal="center" vertical="center" wrapText="1"/>
    </xf>
    <xf numFmtId="0" fontId="149" fillId="2" borderId="4" xfId="16" applyFont="1" applyFill="1" applyBorder="1" applyAlignment="1">
      <alignment horizontal="center" vertical="center" wrapText="1"/>
    </xf>
    <xf numFmtId="0" fontId="149" fillId="2" borderId="9" xfId="16" applyFont="1" applyFill="1" applyBorder="1" applyAlignment="1">
      <alignment horizontal="center" vertical="center" wrapText="1"/>
    </xf>
    <xf numFmtId="0" fontId="149" fillId="2" borderId="10" xfId="16" applyFont="1" applyFill="1" applyBorder="1" applyAlignment="1">
      <alignment horizontal="center" vertical="center" wrapText="1"/>
    </xf>
    <xf numFmtId="0" fontId="149" fillId="2" borderId="11" xfId="16" applyFont="1" applyFill="1" applyBorder="1" applyAlignment="1">
      <alignment horizontal="center" vertical="center" wrapText="1"/>
    </xf>
    <xf numFmtId="0" fontId="149" fillId="2" borderId="0" xfId="16" applyFont="1" applyFill="1" applyAlignment="1">
      <alignment horizontal="center" vertical="center" wrapText="1"/>
    </xf>
    <xf numFmtId="0" fontId="137" fillId="56" borderId="0" xfId="16" applyFont="1" applyFill="1" applyAlignment="1" applyProtection="1">
      <alignment horizontal="center" vertical="center"/>
      <protection hidden="1"/>
    </xf>
    <xf numFmtId="0" fontId="442" fillId="2" borderId="0" xfId="33" applyFont="1" applyFill="1" applyAlignment="1" applyProtection="1">
      <alignment vertical="center"/>
      <protection hidden="1"/>
    </xf>
    <xf numFmtId="0" fontId="553" fillId="2" borderId="0" xfId="33" applyFont="1" applyFill="1" applyAlignment="1" applyProtection="1">
      <alignment vertical="center"/>
      <protection hidden="1"/>
    </xf>
    <xf numFmtId="0" fontId="549" fillId="2" borderId="0" xfId="10" applyFont="1" applyFill="1"/>
    <xf numFmtId="0" fontId="197" fillId="4" borderId="1" xfId="16" applyFont="1" applyFill="1" applyBorder="1" applyAlignment="1">
      <alignment horizontal="center"/>
    </xf>
    <xf numFmtId="0" fontId="197" fillId="4" borderId="2" xfId="16" applyFont="1" applyFill="1" applyBorder="1" applyAlignment="1">
      <alignment horizontal="center"/>
    </xf>
    <xf numFmtId="0" fontId="197" fillId="4" borderId="3" xfId="16" applyFont="1" applyFill="1" applyBorder="1" applyAlignment="1">
      <alignment horizontal="center"/>
    </xf>
    <xf numFmtId="0" fontId="19" fillId="14" borderId="119" xfId="16" applyFont="1" applyFill="1" applyBorder="1" applyAlignment="1">
      <alignment horizontal="center" vertical="center"/>
    </xf>
    <xf numFmtId="0" fontId="554" fillId="14" borderId="197" xfId="34" applyFont="1" applyFill="1" applyBorder="1" applyAlignment="1" applyProtection="1">
      <alignment horizontal="center" vertical="center" wrapText="1"/>
      <protection locked="0"/>
    </xf>
    <xf numFmtId="0" fontId="554" fillId="14" borderId="198" xfId="34" applyFont="1" applyFill="1" applyBorder="1" applyAlignment="1" applyProtection="1">
      <alignment horizontal="center" vertical="center" wrapText="1"/>
      <protection locked="0"/>
    </xf>
    <xf numFmtId="0" fontId="554" fillId="14" borderId="199" xfId="34" applyFont="1" applyFill="1" applyBorder="1" applyAlignment="1" applyProtection="1">
      <alignment horizontal="center" vertical="center" wrapText="1"/>
      <protection locked="0"/>
    </xf>
    <xf numFmtId="0" fontId="197" fillId="2" borderId="20" xfId="16" applyFont="1" applyFill="1" applyBorder="1" applyAlignment="1">
      <alignment horizontal="center"/>
    </xf>
    <xf numFmtId="0" fontId="197" fillId="2" borderId="46" xfId="16" applyFont="1" applyFill="1" applyBorder="1" applyAlignment="1">
      <alignment horizontal="center"/>
    </xf>
    <xf numFmtId="0" fontId="7" fillId="5" borderId="28" xfId="16" applyFont="1" applyFill="1" applyBorder="1" applyAlignment="1">
      <alignment horizontal="center" vertical="center" textRotation="90" wrapText="1"/>
    </xf>
    <xf numFmtId="0" fontId="1" fillId="3" borderId="70" xfId="10" applyFill="1" applyBorder="1" applyAlignment="1">
      <alignment horizontal="center" vertical="center"/>
    </xf>
    <xf numFmtId="0" fontId="483" fillId="2" borderId="63" xfId="23" applyFill="1" applyBorder="1" applyAlignment="1">
      <alignment vertical="center"/>
    </xf>
    <xf numFmtId="0" fontId="187" fillId="2" borderId="22" xfId="10" applyFont="1" applyFill="1" applyBorder="1"/>
    <xf numFmtId="0" fontId="3" fillId="2" borderId="0" xfId="16" applyFill="1"/>
    <xf numFmtId="0" fontId="187" fillId="2" borderId="0" xfId="10" applyFont="1" applyFill="1"/>
    <xf numFmtId="0" fontId="3" fillId="2" borderId="4" xfId="16" applyFill="1" applyBorder="1"/>
    <xf numFmtId="0" fontId="555" fillId="68" borderId="17" xfId="34" applyFont="1" applyFill="1" applyBorder="1" applyAlignment="1">
      <alignment horizontal="center" vertical="center"/>
    </xf>
    <xf numFmtId="0" fontId="556" fillId="68" borderId="0" xfId="34" applyFont="1" applyFill="1" applyAlignment="1" applyProtection="1">
      <alignment horizontal="center" vertical="center"/>
      <protection locked="0"/>
    </xf>
    <xf numFmtId="0" fontId="556" fillId="68" borderId="28" xfId="34" applyFont="1" applyFill="1" applyBorder="1" applyAlignment="1" applyProtection="1">
      <alignment horizontal="center" vertical="center"/>
      <protection locked="0"/>
    </xf>
    <xf numFmtId="195" fontId="557" fillId="69" borderId="17" xfId="34" applyNumberFormat="1" applyFont="1" applyFill="1" applyBorder="1" applyAlignment="1" applyProtection="1">
      <alignment horizontal="center" vertical="center"/>
      <protection locked="0"/>
    </xf>
    <xf numFmtId="0" fontId="557" fillId="69" borderId="0" xfId="34" applyFont="1" applyFill="1" applyAlignment="1" applyProtection="1">
      <alignment horizontal="center" vertical="center"/>
      <protection locked="0"/>
    </xf>
    <xf numFmtId="0" fontId="557" fillId="69" borderId="28" xfId="34" applyFont="1" applyFill="1" applyBorder="1" applyAlignment="1" applyProtection="1">
      <alignment horizontal="center" vertical="center"/>
      <protection locked="0"/>
    </xf>
    <xf numFmtId="195" fontId="558" fillId="68" borderId="17" xfId="34" applyNumberFormat="1" applyFont="1" applyFill="1" applyBorder="1" applyAlignment="1" applyProtection="1">
      <alignment horizontal="center" vertical="center"/>
      <protection locked="0"/>
    </xf>
    <xf numFmtId="0" fontId="78" fillId="0" borderId="0" xfId="34" applyFont="1" applyAlignment="1">
      <alignment horizontal="center" vertical="center"/>
    </xf>
    <xf numFmtId="1" fontId="78" fillId="0" borderId="28" xfId="34" applyNumberFormat="1" applyFont="1" applyBorder="1" applyAlignment="1">
      <alignment horizontal="center" vertical="center"/>
    </xf>
    <xf numFmtId="195" fontId="78" fillId="0" borderId="17" xfId="34" applyNumberFormat="1" applyFont="1" applyBorder="1" applyAlignment="1" applyProtection="1">
      <alignment horizontal="center" vertical="center"/>
      <protection locked="0"/>
    </xf>
    <xf numFmtId="0" fontId="343" fillId="68" borderId="0" xfId="34" applyFont="1" applyFill="1" applyAlignment="1">
      <alignment horizontal="center" vertical="center"/>
    </xf>
    <xf numFmtId="0" fontId="78" fillId="0" borderId="28" xfId="34" applyFont="1" applyBorder="1" applyAlignment="1">
      <alignment horizontal="center" vertical="center"/>
    </xf>
    <xf numFmtId="0" fontId="343" fillId="68" borderId="28" xfId="34" applyFont="1" applyFill="1" applyBorder="1" applyAlignment="1">
      <alignment horizontal="center" vertical="center"/>
    </xf>
    <xf numFmtId="0" fontId="149" fillId="2" borderId="119" xfId="16" applyFont="1" applyFill="1" applyBorder="1" applyAlignment="1">
      <alignment horizontal="center" vertical="center" wrapText="1"/>
    </xf>
    <xf numFmtId="0" fontId="149" fillId="2" borderId="38" xfId="16" applyFont="1" applyFill="1" applyBorder="1" applyAlignment="1">
      <alignment horizontal="center" vertical="center" wrapText="1"/>
    </xf>
    <xf numFmtId="0" fontId="149" fillId="2" borderId="27" xfId="16" applyFont="1" applyFill="1" applyBorder="1" applyAlignment="1">
      <alignment horizontal="center" vertical="center" wrapText="1"/>
    </xf>
    <xf numFmtId="0" fontId="3" fillId="2" borderId="22" xfId="16" applyFill="1" applyBorder="1"/>
    <xf numFmtId="0" fontId="149" fillId="2" borderId="118" xfId="16" applyFont="1" applyFill="1" applyBorder="1" applyAlignment="1">
      <alignment horizontal="center" vertical="center" wrapText="1"/>
    </xf>
    <xf numFmtId="0" fontId="149" fillId="2" borderId="116" xfId="16" applyFont="1" applyFill="1" applyBorder="1" applyAlignment="1">
      <alignment horizontal="center" vertical="center" wrapText="1"/>
    </xf>
    <xf numFmtId="0" fontId="149" fillId="2" borderId="117" xfId="16" applyFont="1" applyFill="1" applyBorder="1" applyAlignment="1">
      <alignment horizontal="center" vertical="center" wrapText="1"/>
    </xf>
    <xf numFmtId="0" fontId="37" fillId="2" borderId="0" xfId="10" applyFont="1" applyFill="1" applyAlignment="1">
      <alignment horizontal="left" vertical="center"/>
    </xf>
    <xf numFmtId="175" fontId="65" fillId="17" borderId="0" xfId="16" applyNumberFormat="1" applyFont="1" applyFill="1" applyAlignment="1">
      <alignment horizontal="center" vertical="center"/>
    </xf>
    <xf numFmtId="175" fontId="65" fillId="3" borderId="0" xfId="16" applyNumberFormat="1" applyFont="1" applyFill="1" applyAlignment="1">
      <alignment horizontal="center" vertical="center"/>
    </xf>
    <xf numFmtId="173" fontId="65" fillId="17" borderId="0" xfId="16" applyNumberFormat="1" applyFont="1" applyFill="1" applyAlignment="1">
      <alignment horizontal="center" vertical="center"/>
    </xf>
    <xf numFmtId="173" fontId="65" fillId="3" borderId="4" xfId="16" applyNumberFormat="1" applyFont="1" applyFill="1" applyBorder="1" applyAlignment="1">
      <alignment horizontal="center" vertical="center"/>
    </xf>
    <xf numFmtId="0" fontId="7" fillId="5" borderId="11" xfId="16" applyFont="1" applyFill="1" applyBorder="1" applyAlignment="1">
      <alignment horizontal="center" vertical="center" textRotation="90" wrapText="1"/>
    </xf>
    <xf numFmtId="0" fontId="3" fillId="2" borderId="9" xfId="16" applyFill="1" applyBorder="1"/>
    <xf numFmtId="0" fontId="3" fillId="2" borderId="10" xfId="16" applyFill="1" applyBorder="1"/>
    <xf numFmtId="0" fontId="3" fillId="2" borderId="11" xfId="16" applyFill="1" applyBorder="1"/>
    <xf numFmtId="0" fontId="107" fillId="10" borderId="0" xfId="24" applyFont="1" applyFill="1" applyAlignment="1">
      <alignment horizontal="center" vertical="center" wrapText="1"/>
    </xf>
    <xf numFmtId="0" fontId="108" fillId="2" borderId="0" xfId="21" applyFont="1" applyFill="1" applyAlignment="1">
      <alignment horizontal="center" vertical="center" wrapText="1"/>
    </xf>
    <xf numFmtId="0" fontId="322" fillId="2" borderId="0" xfId="21" applyFont="1" applyFill="1" applyAlignment="1">
      <alignment horizontal="center" vertical="center"/>
    </xf>
    <xf numFmtId="0" fontId="108" fillId="2" borderId="0" xfId="21" applyFont="1" applyFill="1" applyAlignment="1">
      <alignment horizontal="center" vertical="center" wrapText="1"/>
    </xf>
    <xf numFmtId="0" fontId="108" fillId="2" borderId="0" xfId="21" applyFont="1" applyFill="1" applyAlignment="1">
      <alignment horizontal="left" vertical="center"/>
    </xf>
    <xf numFmtId="0" fontId="1" fillId="0" borderId="0" xfId="0" applyFont="1"/>
    <xf numFmtId="0" fontId="52" fillId="0" borderId="0" xfId="16" applyFont="1" applyProtection="1">
      <protection locked="0"/>
    </xf>
    <xf numFmtId="0" fontId="32" fillId="52" borderId="119" xfId="16" applyFont="1" applyFill="1" applyBorder="1" applyAlignment="1" applyProtection="1">
      <alignment horizontal="center" vertical="center" textRotation="90"/>
      <protection hidden="1"/>
    </xf>
    <xf numFmtId="0" fontId="345" fillId="2" borderId="119" xfId="16" applyFont="1" applyFill="1" applyBorder="1" applyAlignment="1" applyProtection="1">
      <alignment horizontal="left" vertical="center"/>
      <protection hidden="1"/>
    </xf>
    <xf numFmtId="0" fontId="52" fillId="2" borderId="38" xfId="14" applyFont="1" applyFill="1" applyBorder="1"/>
    <xf numFmtId="0" fontId="52" fillId="2" borderId="38" xfId="24" applyFont="1" applyFill="1" applyBorder="1" applyAlignment="1" applyProtection="1">
      <alignment vertical="center"/>
      <protection locked="0"/>
    </xf>
    <xf numFmtId="0" fontId="559" fillId="2" borderId="38" xfId="16" applyFont="1" applyFill="1" applyBorder="1" applyAlignment="1" applyProtection="1">
      <alignment vertical="center"/>
      <protection hidden="1"/>
    </xf>
    <xf numFmtId="0" fontId="52" fillId="2" borderId="27" xfId="24" applyFont="1" applyFill="1" applyBorder="1" applyAlignment="1" applyProtection="1">
      <alignment vertical="center"/>
      <protection locked="0"/>
    </xf>
    <xf numFmtId="0" fontId="32" fillId="14" borderId="0" xfId="16" applyFont="1" applyFill="1" applyAlignment="1" applyProtection="1">
      <alignment horizontal="center" vertical="center" textRotation="90"/>
      <protection hidden="1"/>
    </xf>
    <xf numFmtId="0" fontId="107" fillId="2" borderId="17" xfId="14" applyFont="1" applyFill="1" applyBorder="1" applyAlignment="1">
      <alignment horizontal="left" vertical="center"/>
    </xf>
    <xf numFmtId="0" fontId="66" fillId="2" borderId="0" xfId="14" applyFont="1" applyFill="1"/>
    <xf numFmtId="0" fontId="66" fillId="2" borderId="0" xfId="24" applyFont="1" applyFill="1" applyAlignment="1" applyProtection="1">
      <alignment vertical="center"/>
      <protection locked="0"/>
    </xf>
    <xf numFmtId="0" fontId="7" fillId="2" borderId="0" xfId="24" applyFont="1" applyFill="1" applyAlignment="1" applyProtection="1">
      <alignment vertical="center"/>
      <protection locked="0"/>
    </xf>
    <xf numFmtId="0" fontId="7" fillId="2" borderId="28" xfId="24" applyFont="1" applyFill="1" applyBorder="1" applyAlignment="1" applyProtection="1">
      <alignment vertical="center"/>
      <protection locked="0"/>
    </xf>
    <xf numFmtId="0" fontId="26" fillId="2" borderId="17" xfId="16" applyFont="1" applyFill="1" applyBorder="1" applyAlignment="1" applyProtection="1">
      <alignment vertical="center"/>
      <protection hidden="1"/>
    </xf>
    <xf numFmtId="0" fontId="52" fillId="2" borderId="0" xfId="16" applyFont="1" applyFill="1" applyProtection="1">
      <protection hidden="1"/>
    </xf>
    <xf numFmtId="0" fontId="124" fillId="4" borderId="17" xfId="16" applyFont="1" applyFill="1" applyBorder="1" applyAlignment="1">
      <alignment horizontal="center" vertical="center"/>
    </xf>
    <xf numFmtId="165" fontId="27" fillId="17" borderId="0" xfId="16" applyNumberFormat="1" applyFont="1" applyFill="1" applyAlignment="1" applyProtection="1">
      <alignment horizontal="left" vertical="center"/>
      <protection hidden="1"/>
    </xf>
    <xf numFmtId="166" fontId="560" fillId="17" borderId="0" xfId="16" applyNumberFormat="1" applyFont="1" applyFill="1" applyAlignment="1" applyProtection="1">
      <alignment horizontal="center" vertical="center"/>
      <protection hidden="1"/>
    </xf>
    <xf numFmtId="0" fontId="235" fillId="17" borderId="0" xfId="24" applyFont="1" applyFill="1" applyAlignment="1" applyProtection="1">
      <alignment vertical="center"/>
      <protection locked="0"/>
    </xf>
    <xf numFmtId="0" fontId="235" fillId="17" borderId="28" xfId="24" applyFont="1" applyFill="1" applyBorder="1" applyAlignment="1" applyProtection="1">
      <alignment vertical="center"/>
      <protection locked="0"/>
    </xf>
    <xf numFmtId="0" fontId="66" fillId="2" borderId="17" xfId="16" applyFont="1" applyFill="1" applyBorder="1" applyProtection="1">
      <protection hidden="1"/>
    </xf>
    <xf numFmtId="0" fontId="66" fillId="2" borderId="0" xfId="16" applyFont="1" applyFill="1" applyProtection="1">
      <protection hidden="1"/>
    </xf>
    <xf numFmtId="0" fontId="561" fillId="0" borderId="0" xfId="0" applyFont="1" applyAlignment="1">
      <alignment horizontal="left" vertical="center"/>
    </xf>
    <xf numFmtId="0" fontId="561" fillId="0" borderId="0" xfId="0" applyFont="1" applyAlignment="1">
      <alignment horizontal="right" vertical="center"/>
    </xf>
    <xf numFmtId="0" fontId="66" fillId="2" borderId="28" xfId="24" applyFont="1" applyFill="1" applyBorder="1" applyAlignment="1" applyProtection="1">
      <alignment vertical="center"/>
      <protection locked="0"/>
    </xf>
    <xf numFmtId="0" fontId="347" fillId="2" borderId="17" xfId="16" applyFont="1" applyFill="1" applyBorder="1" applyAlignment="1">
      <alignment horizontal="center" vertical="center"/>
    </xf>
    <xf numFmtId="0" fontId="66" fillId="2" borderId="0" xfId="16" applyFont="1" applyFill="1" applyAlignment="1" applyProtection="1">
      <alignment horizontal="left" vertical="center"/>
      <protection hidden="1"/>
    </xf>
    <xf numFmtId="0" fontId="66" fillId="2" borderId="17" xfId="24" applyFont="1" applyFill="1" applyBorder="1" applyAlignment="1" applyProtection="1">
      <alignment vertical="center"/>
      <protection locked="0"/>
    </xf>
    <xf numFmtId="0" fontId="26" fillId="2" borderId="0" xfId="16" applyFont="1" applyFill="1" applyProtection="1">
      <protection hidden="1"/>
    </xf>
    <xf numFmtId="0" fontId="66" fillId="2" borderId="0" xfId="16" applyFont="1" applyFill="1" applyAlignment="1" applyProtection="1">
      <alignment vertical="center"/>
      <protection hidden="1"/>
    </xf>
    <xf numFmtId="0" fontId="66" fillId="2" borderId="0" xfId="16" applyFont="1" applyFill="1" applyAlignment="1" applyProtection="1">
      <alignment wrapText="1"/>
      <protection hidden="1"/>
    </xf>
    <xf numFmtId="0" fontId="66" fillId="2" borderId="28" xfId="16" applyFont="1" applyFill="1" applyBorder="1" applyAlignment="1" applyProtection="1">
      <alignment wrapText="1"/>
      <protection hidden="1"/>
    </xf>
    <xf numFmtId="0" fontId="483" fillId="2" borderId="0" xfId="35" applyFont="1" applyFill="1" applyBorder="1" applyAlignment="1" applyProtection="1">
      <alignment vertical="center"/>
      <protection hidden="1"/>
    </xf>
    <xf numFmtId="0" fontId="44" fillId="2" borderId="200" xfId="16" applyFont="1" applyFill="1" applyBorder="1" applyAlignment="1" applyProtection="1">
      <alignment horizontal="center" vertical="center" wrapText="1"/>
      <protection hidden="1"/>
    </xf>
    <xf numFmtId="0" fontId="44" fillId="2" borderId="201" xfId="16" applyFont="1" applyFill="1" applyBorder="1" applyAlignment="1" applyProtection="1">
      <alignment horizontal="center" vertical="center" wrapText="1"/>
      <protection hidden="1"/>
    </xf>
    <xf numFmtId="0" fontId="26" fillId="2" borderId="202" xfId="16" applyFont="1" applyFill="1" applyBorder="1" applyAlignment="1" applyProtection="1">
      <alignment horizontal="left" vertical="center" wrapText="1"/>
      <protection hidden="1"/>
    </xf>
    <xf numFmtId="0" fontId="26" fillId="3" borderId="119" xfId="16" applyFont="1" applyFill="1" applyBorder="1" applyAlignment="1">
      <alignment horizontal="center" vertical="center"/>
    </xf>
    <xf numFmtId="0" fontId="66" fillId="3" borderId="38" xfId="16" applyFont="1" applyFill="1" applyBorder="1" applyAlignment="1">
      <alignment horizontal="center" vertical="center"/>
    </xf>
    <xf numFmtId="0" fontId="66" fillId="3" borderId="27" xfId="16" applyFont="1" applyFill="1" applyBorder="1" applyAlignment="1">
      <alignment horizontal="left" vertical="center"/>
    </xf>
    <xf numFmtId="0" fontId="39" fillId="10" borderId="17" xfId="16" applyFont="1" applyFill="1" applyBorder="1" applyAlignment="1">
      <alignment horizontal="center" vertical="center"/>
    </xf>
    <xf numFmtId="0" fontId="66" fillId="2" borderId="0" xfId="16" applyFont="1" applyFill="1" applyAlignment="1">
      <alignment horizontal="center" vertical="center"/>
    </xf>
    <xf numFmtId="0" fontId="66" fillId="2" borderId="28" xfId="16" applyFont="1" applyFill="1" applyBorder="1" applyAlignment="1">
      <alignment horizontal="left" vertical="center"/>
    </xf>
    <xf numFmtId="168" fontId="26" fillId="2" borderId="17" xfId="16" applyNumberFormat="1" applyFont="1" applyFill="1" applyBorder="1" applyAlignment="1">
      <alignment horizontal="center" vertical="center"/>
    </xf>
    <xf numFmtId="164" fontId="26" fillId="2" borderId="0" xfId="16" applyNumberFormat="1" applyFont="1" applyFill="1" applyAlignment="1">
      <alignment horizontal="center" vertical="center"/>
    </xf>
    <xf numFmtId="187" fontId="26" fillId="2" borderId="28" xfId="16" applyNumberFormat="1" applyFont="1" applyFill="1" applyBorder="1" applyAlignment="1">
      <alignment horizontal="left" vertical="center"/>
    </xf>
    <xf numFmtId="0" fontId="66" fillId="0" borderId="0" xfId="16" applyFont="1" applyProtection="1">
      <protection hidden="1"/>
    </xf>
    <xf numFmtId="0" fontId="44" fillId="2" borderId="203" xfId="16" applyFont="1" applyFill="1" applyBorder="1" applyAlignment="1" applyProtection="1">
      <alignment horizontal="center"/>
      <protection hidden="1"/>
    </xf>
    <xf numFmtId="0" fontId="44" fillId="2" borderId="81" xfId="16" applyFont="1" applyFill="1" applyBorder="1" applyAlignment="1" applyProtection="1">
      <alignment horizontal="center"/>
      <protection hidden="1"/>
    </xf>
    <xf numFmtId="177" fontId="102" fillId="2" borderId="118" xfId="0" applyNumberFormat="1" applyFont="1" applyFill="1" applyBorder="1" applyAlignment="1">
      <alignment horizontal="center" vertical="center"/>
    </xf>
    <xf numFmtId="177" fontId="102" fillId="2" borderId="116" xfId="0" applyNumberFormat="1" applyFont="1" applyFill="1" applyBorder="1" applyAlignment="1">
      <alignment horizontal="center" vertical="center"/>
    </xf>
    <xf numFmtId="179" fontId="102" fillId="2" borderId="117" xfId="0" applyNumberFormat="1" applyFont="1" applyFill="1" applyBorder="1" applyAlignment="1">
      <alignment horizontal="left" vertical="center"/>
    </xf>
    <xf numFmtId="0" fontId="26" fillId="0" borderId="204" xfId="16" applyFont="1" applyBorder="1" applyAlignment="1" applyProtection="1">
      <alignment horizontal="center"/>
      <protection hidden="1"/>
    </xf>
    <xf numFmtId="0" fontId="26" fillId="0" borderId="205" xfId="16" applyFont="1" applyBorder="1" applyAlignment="1" applyProtection="1">
      <alignment horizontal="center"/>
      <protection hidden="1"/>
    </xf>
    <xf numFmtId="0" fontId="26" fillId="2" borderId="203" xfId="16" applyFont="1" applyFill="1" applyBorder="1" applyAlignment="1" applyProtection="1">
      <alignment horizontal="center" vertical="center"/>
      <protection hidden="1"/>
    </xf>
    <xf numFmtId="0" fontId="26" fillId="2" borderId="81" xfId="16" applyFont="1" applyFill="1" applyBorder="1" applyAlignment="1" applyProtection="1">
      <alignment horizontal="center" vertical="center"/>
      <protection hidden="1"/>
    </xf>
    <xf numFmtId="0" fontId="26" fillId="2" borderId="205" xfId="16" applyFont="1" applyFill="1" applyBorder="1" applyAlignment="1" applyProtection="1">
      <alignment horizontal="center" vertical="center"/>
      <protection hidden="1"/>
    </xf>
    <xf numFmtId="0" fontId="51" fillId="2" borderId="206" xfId="16" applyFont="1" applyFill="1" applyBorder="1" applyAlignment="1" applyProtection="1">
      <alignment horizontal="center"/>
      <protection hidden="1"/>
    </xf>
    <xf numFmtId="0" fontId="51" fillId="2" borderId="207" xfId="16" applyFont="1" applyFill="1" applyBorder="1" applyAlignment="1" applyProtection="1">
      <alignment horizontal="center"/>
      <protection hidden="1"/>
    </xf>
    <xf numFmtId="0" fontId="51" fillId="2" borderId="208" xfId="16" applyFont="1" applyFill="1" applyBorder="1" applyAlignment="1" applyProtection="1">
      <alignment horizontal="center"/>
      <protection hidden="1"/>
    </xf>
    <xf numFmtId="0" fontId="26" fillId="3" borderId="209" xfId="16" applyFont="1" applyFill="1" applyBorder="1" applyAlignment="1">
      <alignment horizontal="center" vertical="center"/>
    </xf>
    <xf numFmtId="0" fontId="66" fillId="3" borderId="6" xfId="16" applyFont="1" applyFill="1" applyBorder="1" applyAlignment="1">
      <alignment horizontal="center" vertical="center"/>
    </xf>
    <xf numFmtId="0" fontId="66" fillId="3" borderId="71" xfId="16" applyFont="1" applyFill="1" applyBorder="1" applyAlignment="1">
      <alignment horizontal="left" vertical="center"/>
    </xf>
    <xf numFmtId="0" fontId="66" fillId="2" borderId="17" xfId="16" applyFont="1" applyFill="1" applyBorder="1" applyAlignment="1" applyProtection="1">
      <alignment horizontal="center"/>
      <protection hidden="1"/>
    </xf>
    <xf numFmtId="0" fontId="66" fillId="2" borderId="210" xfId="16" applyFont="1" applyFill="1" applyBorder="1" applyAlignment="1" applyProtection="1">
      <alignment horizontal="center"/>
      <protection hidden="1"/>
    </xf>
    <xf numFmtId="0" fontId="26" fillId="2" borderId="211" xfId="16" applyFont="1" applyFill="1" applyBorder="1" applyAlignment="1" applyProtection="1">
      <alignment horizontal="center"/>
      <protection hidden="1"/>
    </xf>
    <xf numFmtId="0" fontId="26" fillId="2" borderId="0" xfId="16" applyFont="1" applyFill="1" applyAlignment="1" applyProtection="1">
      <alignment horizontal="center"/>
      <protection hidden="1"/>
    </xf>
    <xf numFmtId="0" fontId="26" fillId="2" borderId="210" xfId="16" applyFont="1" applyFill="1" applyBorder="1" applyAlignment="1" applyProtection="1">
      <alignment horizontal="center"/>
      <protection hidden="1"/>
    </xf>
    <xf numFmtId="0" fontId="26" fillId="2" borderId="211" xfId="16" applyFont="1" applyFill="1" applyBorder="1" applyAlignment="1" applyProtection="1">
      <alignment horizontal="center" vertical="center"/>
      <protection hidden="1"/>
    </xf>
    <xf numFmtId="0" fontId="44" fillId="2" borderId="212" xfId="16" applyFont="1" applyFill="1" applyBorder="1" applyAlignment="1" applyProtection="1">
      <alignment horizontal="center" vertical="center" wrapText="1"/>
      <protection hidden="1"/>
    </xf>
    <xf numFmtId="0" fontId="51" fillId="2" borderId="0" xfId="16" applyFont="1" applyFill="1" applyAlignment="1" applyProtection="1">
      <alignment horizontal="center" vertical="center" wrapText="1"/>
      <protection hidden="1"/>
    </xf>
    <xf numFmtId="0" fontId="26" fillId="2" borderId="210" xfId="16" applyFont="1" applyFill="1" applyBorder="1" applyAlignment="1" applyProtection="1">
      <alignment horizontal="right" vertical="center"/>
      <protection hidden="1"/>
    </xf>
    <xf numFmtId="0" fontId="44" fillId="6" borderId="17" xfId="0" applyFont="1" applyFill="1" applyBorder="1" applyAlignment="1">
      <alignment horizontal="center" vertical="center"/>
    </xf>
    <xf numFmtId="167" fontId="26" fillId="2" borderId="0" xfId="0" applyNumberFormat="1" applyFont="1" applyFill="1" applyAlignment="1">
      <alignment horizontal="center" vertical="center"/>
    </xf>
    <xf numFmtId="0" fontId="26" fillId="2" borderId="28" xfId="16" applyFont="1" applyFill="1" applyBorder="1" applyAlignment="1">
      <alignment horizontal="left" vertical="center"/>
    </xf>
    <xf numFmtId="0" fontId="66" fillId="0" borderId="211" xfId="16" applyFont="1" applyBorder="1" applyAlignment="1" applyProtection="1">
      <alignment horizontal="center"/>
      <protection hidden="1"/>
    </xf>
    <xf numFmtId="0" fontId="66" fillId="0" borderId="0" xfId="16" applyFont="1" applyAlignment="1" applyProtection="1">
      <alignment horizontal="center"/>
      <protection hidden="1"/>
    </xf>
    <xf numFmtId="0" fontId="66" fillId="0" borderId="210" xfId="16" applyFont="1" applyBorder="1" applyAlignment="1" applyProtection="1">
      <alignment horizontal="center"/>
      <protection hidden="1"/>
    </xf>
    <xf numFmtId="0" fontId="66" fillId="2" borderId="211" xfId="16" applyFont="1" applyFill="1" applyBorder="1" applyAlignment="1" applyProtection="1">
      <alignment horizontal="right"/>
      <protection hidden="1"/>
    </xf>
    <xf numFmtId="3" fontId="44" fillId="10" borderId="0" xfId="24" applyNumberFormat="1" applyFont="1" applyFill="1" applyAlignment="1" applyProtection="1">
      <alignment horizontal="center" vertical="center"/>
      <protection locked="0"/>
    </xf>
    <xf numFmtId="196" fontId="51" fillId="6" borderId="0" xfId="24" applyNumberFormat="1" applyFont="1" applyFill="1" applyAlignment="1" applyProtection="1">
      <alignment horizontal="center" vertical="center"/>
      <protection locked="0"/>
    </xf>
    <xf numFmtId="164" fontId="26" fillId="2" borderId="210" xfId="16" applyNumberFormat="1" applyFont="1" applyFill="1" applyBorder="1" applyAlignment="1">
      <alignment horizontal="center" vertical="center"/>
    </xf>
    <xf numFmtId="164" fontId="26" fillId="2" borderId="118" xfId="16" applyNumberFormat="1" applyFont="1" applyFill="1" applyBorder="1" applyAlignment="1">
      <alignment horizontal="center" vertical="center"/>
    </xf>
    <xf numFmtId="177" fontId="53" fillId="2" borderId="116" xfId="0" applyNumberFormat="1" applyFont="1" applyFill="1" applyBorder="1" applyAlignment="1">
      <alignment horizontal="center" vertical="center"/>
    </xf>
    <xf numFmtId="164" fontId="26" fillId="2" borderId="116" xfId="16" applyNumberFormat="1" applyFont="1" applyFill="1" applyBorder="1" applyAlignment="1">
      <alignment vertical="center"/>
    </xf>
    <xf numFmtId="164" fontId="66" fillId="2" borderId="117" xfId="16" applyNumberFormat="1" applyFont="1" applyFill="1" applyBorder="1" applyAlignment="1">
      <alignment horizontal="right" vertical="center"/>
    </xf>
    <xf numFmtId="0" fontId="26" fillId="2" borderId="213" xfId="16" applyFont="1" applyFill="1" applyBorder="1" applyAlignment="1" applyProtection="1">
      <alignment horizontal="center"/>
      <protection hidden="1"/>
    </xf>
    <xf numFmtId="0" fontId="26" fillId="2" borderId="214" xfId="16" applyFont="1" applyFill="1" applyBorder="1" applyAlignment="1" applyProtection="1">
      <alignment horizontal="center"/>
      <protection hidden="1"/>
    </xf>
    <xf numFmtId="0" fontId="26" fillId="2" borderId="215" xfId="16" applyFont="1" applyFill="1" applyBorder="1" applyAlignment="1" applyProtection="1">
      <alignment horizontal="center"/>
      <protection hidden="1"/>
    </xf>
    <xf numFmtId="0" fontId="66" fillId="2" borderId="211" xfId="16" applyFont="1" applyFill="1" applyBorder="1" applyProtection="1">
      <protection hidden="1"/>
    </xf>
    <xf numFmtId="0" fontId="66" fillId="2" borderId="0" xfId="16" applyFont="1" applyFill="1" applyAlignment="1" applyProtection="1">
      <alignment horizontal="right"/>
      <protection hidden="1"/>
    </xf>
    <xf numFmtId="0" fontId="66" fillId="2" borderId="28" xfId="16" applyFont="1" applyFill="1" applyBorder="1" applyAlignment="1" applyProtection="1">
      <alignment horizontal="right"/>
      <protection hidden="1"/>
    </xf>
    <xf numFmtId="0" fontId="66" fillId="2" borderId="210" xfId="16" applyFont="1" applyFill="1" applyBorder="1" applyProtection="1">
      <protection hidden="1"/>
    </xf>
    <xf numFmtId="0" fontId="66" fillId="2" borderId="216" xfId="16" applyFont="1" applyFill="1" applyBorder="1" applyProtection="1">
      <protection hidden="1"/>
    </xf>
    <xf numFmtId="0" fontId="66" fillId="2" borderId="217" xfId="16" applyFont="1" applyFill="1" applyBorder="1" applyProtection="1">
      <protection hidden="1"/>
    </xf>
    <xf numFmtId="0" fontId="66" fillId="2" borderId="218" xfId="16" applyFont="1" applyFill="1" applyBorder="1" applyProtection="1">
      <protection hidden="1"/>
    </xf>
    <xf numFmtId="0" fontId="66" fillId="2" borderId="219" xfId="16" applyFont="1" applyFill="1" applyBorder="1" applyProtection="1">
      <protection hidden="1"/>
    </xf>
    <xf numFmtId="0" fontId="66" fillId="2" borderId="219" xfId="16" applyFont="1" applyFill="1" applyBorder="1" applyAlignment="1" applyProtection="1">
      <alignment horizontal="right"/>
      <protection hidden="1"/>
    </xf>
    <xf numFmtId="0" fontId="66" fillId="2" borderId="220" xfId="16" applyFont="1" applyFill="1" applyBorder="1" applyAlignment="1" applyProtection="1">
      <alignment horizontal="right"/>
      <protection hidden="1"/>
    </xf>
    <xf numFmtId="0" fontId="53" fillId="2" borderId="17" xfId="0" applyFont="1" applyFill="1" applyBorder="1"/>
    <xf numFmtId="0" fontId="102" fillId="2" borderId="28" xfId="0" applyFont="1" applyFill="1" applyBorder="1"/>
    <xf numFmtId="0" fontId="102" fillId="2" borderId="17" xfId="0" applyFont="1" applyFill="1" applyBorder="1"/>
    <xf numFmtId="0" fontId="66" fillId="2" borderId="28" xfId="16" applyFont="1" applyFill="1" applyBorder="1" applyProtection="1">
      <protection hidden="1"/>
    </xf>
    <xf numFmtId="0" fontId="26" fillId="2" borderId="0" xfId="16" applyFont="1" applyFill="1" applyAlignment="1" applyProtection="1">
      <alignment vertical="center"/>
      <protection hidden="1"/>
    </xf>
    <xf numFmtId="0" fontId="66" fillId="2" borderId="28" xfId="16" applyFont="1" applyFill="1" applyBorder="1" applyAlignment="1" applyProtection="1">
      <alignment vertical="center"/>
      <protection hidden="1"/>
    </xf>
    <xf numFmtId="0" fontId="26" fillId="2" borderId="0" xfId="16" applyFont="1" applyFill="1" applyAlignment="1" applyProtection="1">
      <alignment horizontal="right" vertical="center"/>
      <protection hidden="1"/>
    </xf>
    <xf numFmtId="0" fontId="184" fillId="2" borderId="0" xfId="4" applyFont="1" applyFill="1" applyBorder="1" applyAlignment="1" applyProtection="1">
      <alignment vertical="center"/>
      <protection hidden="1"/>
    </xf>
    <xf numFmtId="0" fontId="483" fillId="2" borderId="0" xfId="4" applyFont="1" applyFill="1" applyBorder="1" applyAlignment="1">
      <alignment vertical="center"/>
    </xf>
    <xf numFmtId="0" fontId="483" fillId="2" borderId="0" xfId="4" applyFont="1" applyFill="1" applyBorder="1" applyAlignment="1" applyProtection="1">
      <alignment vertical="center"/>
      <protection hidden="1"/>
    </xf>
    <xf numFmtId="0" fontId="102" fillId="2" borderId="118" xfId="0" applyFont="1" applyFill="1" applyBorder="1"/>
    <xf numFmtId="0" fontId="102" fillId="2" borderId="116" xfId="0" applyFont="1" applyFill="1" applyBorder="1"/>
    <xf numFmtId="0" fontId="26" fillId="2" borderId="116" xfId="16" applyFont="1" applyFill="1" applyBorder="1" applyAlignment="1" applyProtection="1">
      <alignment horizontal="right" vertical="center"/>
      <protection hidden="1"/>
    </xf>
    <xf numFmtId="0" fontId="483" fillId="2" borderId="116" xfId="4" applyFont="1" applyFill="1" applyBorder="1" applyAlignment="1" applyProtection="1">
      <alignment vertical="center"/>
      <protection hidden="1"/>
    </xf>
    <xf numFmtId="0" fontId="66" fillId="2" borderId="116" xfId="16" applyFont="1" applyFill="1" applyBorder="1" applyProtection="1">
      <protection hidden="1"/>
    </xf>
    <xf numFmtId="0" fontId="66" fillId="2" borderId="117" xfId="16" applyFont="1" applyFill="1" applyBorder="1" applyProtection="1">
      <protection hidden="1"/>
    </xf>
    <xf numFmtId="0" fontId="102" fillId="14" borderId="0" xfId="0" applyFont="1" applyFill="1" applyAlignment="1">
      <alignment horizontal="center" vertical="center"/>
    </xf>
    <xf numFmtId="0" fontId="52" fillId="0" borderId="0" xfId="16" applyFont="1" applyProtection="1">
      <protection hidden="1"/>
    </xf>
    <xf numFmtId="49" fontId="214" fillId="4" borderId="1" xfId="16" applyNumberFormat="1" applyFont="1" applyFill="1" applyBorder="1" applyAlignment="1">
      <alignment horizontal="center" vertical="center"/>
    </xf>
    <xf numFmtId="49" fontId="214" fillId="4" borderId="2" xfId="16" applyNumberFormat="1" applyFont="1" applyFill="1" applyBorder="1" applyAlignment="1">
      <alignment horizontal="center" vertical="center"/>
    </xf>
    <xf numFmtId="49" fontId="214" fillId="4" borderId="3" xfId="16" applyNumberFormat="1" applyFont="1" applyFill="1" applyBorder="1" applyAlignment="1">
      <alignment horizontal="center" vertical="center"/>
    </xf>
    <xf numFmtId="197" fontId="269" fillId="37" borderId="22" xfId="16" applyNumberFormat="1" applyFont="1" applyFill="1" applyBorder="1" applyAlignment="1" applyProtection="1">
      <alignment horizontal="center" vertical="center"/>
      <protection hidden="1"/>
    </xf>
    <xf numFmtId="164" fontId="78" fillId="3" borderId="0" xfId="16" applyNumberFormat="1" applyFont="1" applyFill="1" applyAlignment="1" applyProtection="1">
      <alignment horizontal="center" vertical="center"/>
      <protection hidden="1"/>
    </xf>
    <xf numFmtId="187" fontId="22" fillId="8" borderId="4" xfId="24" applyNumberFormat="1" applyFont="1" applyFill="1" applyBorder="1" applyAlignment="1">
      <alignment horizontal="center" vertical="center"/>
    </xf>
    <xf numFmtId="164" fontId="269" fillId="37" borderId="22" xfId="16" applyNumberFormat="1" applyFont="1" applyFill="1" applyBorder="1" applyAlignment="1" applyProtection="1">
      <alignment horizontal="center" vertical="center"/>
      <protection hidden="1"/>
    </xf>
    <xf numFmtId="193" fontId="78" fillId="3" borderId="0" xfId="16" applyNumberFormat="1" applyFont="1" applyFill="1" applyAlignment="1" applyProtection="1">
      <alignment horizontal="center" vertical="center"/>
      <protection hidden="1"/>
    </xf>
    <xf numFmtId="198" fontId="260" fillId="2" borderId="0" xfId="16" applyNumberFormat="1" applyFont="1" applyFill="1" applyAlignment="1" applyProtection="1">
      <alignment horizontal="center" vertical="center"/>
      <protection hidden="1"/>
    </xf>
    <xf numFmtId="197" fontId="269" fillId="37" borderId="9" xfId="16" applyNumberFormat="1" applyFont="1" applyFill="1" applyBorder="1" applyAlignment="1" applyProtection="1">
      <alignment horizontal="center" vertical="center"/>
      <protection hidden="1"/>
    </xf>
    <xf numFmtId="164" fontId="78" fillId="3" borderId="10" xfId="16" applyNumberFormat="1" applyFont="1" applyFill="1" applyBorder="1" applyAlignment="1" applyProtection="1">
      <alignment horizontal="center" vertical="center"/>
      <protection hidden="1"/>
    </xf>
    <xf numFmtId="0" fontId="17" fillId="2" borderId="10" xfId="10" applyFont="1" applyFill="1" applyBorder="1" applyAlignment="1">
      <alignment horizontal="left"/>
    </xf>
    <xf numFmtId="192" fontId="18" fillId="2" borderId="10" xfId="16" applyNumberFormat="1" applyFont="1" applyFill="1" applyBorder="1" applyAlignment="1" applyProtection="1">
      <alignment horizontal="center" vertical="center"/>
      <protection hidden="1"/>
    </xf>
    <xf numFmtId="198" fontId="260" fillId="2" borderId="10" xfId="16" applyNumberFormat="1" applyFont="1" applyFill="1" applyBorder="1" applyAlignment="1" applyProtection="1">
      <alignment horizontal="center" vertical="center"/>
      <protection hidden="1"/>
    </xf>
    <xf numFmtId="187" fontId="22" fillId="8" borderId="11" xfId="24" applyNumberFormat="1" applyFont="1" applyFill="1" applyBorder="1" applyAlignment="1">
      <alignment horizontal="center" vertical="center"/>
    </xf>
    <xf numFmtId="164" fontId="269" fillId="37" borderId="9" xfId="16" applyNumberFormat="1" applyFont="1" applyFill="1" applyBorder="1" applyAlignment="1" applyProtection="1">
      <alignment horizontal="center" vertical="center"/>
      <protection hidden="1"/>
    </xf>
    <xf numFmtId="193" fontId="78" fillId="3" borderId="10" xfId="16" applyNumberFormat="1" applyFont="1" applyFill="1" applyBorder="1" applyAlignment="1" applyProtection="1">
      <alignment horizontal="center" vertical="center"/>
      <protection hidden="1"/>
    </xf>
    <xf numFmtId="193" fontId="260" fillId="2" borderId="10" xfId="16" applyNumberFormat="1" applyFont="1" applyFill="1" applyBorder="1" applyAlignment="1" applyProtection="1">
      <alignment horizontal="center" vertical="center"/>
      <protection hidden="1"/>
    </xf>
  </cellXfs>
  <cellStyles count="36">
    <cellStyle name="Lien hypertexte" xfId="4" builtinId="8"/>
    <cellStyle name="Lien hypertexte 2" xfId="6" xr:uid="{00000000-0005-0000-0000-000001000000}"/>
    <cellStyle name="Lien hypertexte 2 2" xfId="23" xr:uid="{67C6532A-D9E5-48AC-B2C5-93507569980C}"/>
    <cellStyle name="Lien hypertexte 3" xfId="7" xr:uid="{00000000-0005-0000-0000-000002000000}"/>
    <cellStyle name="Lien hypertexte 3 2" xfId="33" xr:uid="{E38B6AD3-797C-441A-B3FA-50C51E9FF429}"/>
    <cellStyle name="Lien hypertexte 3 2 2" xfId="31" xr:uid="{58C7F841-F011-476D-BD6E-96E27C966A85}"/>
    <cellStyle name="Lien hypertexte 4" xfId="8" xr:uid="{00000000-0005-0000-0000-000003000000}"/>
    <cellStyle name="Lien hypertexte 4 2" xfId="35" xr:uid="{7FF39131-7F07-41DB-AF16-2158DCFF29B5}"/>
    <cellStyle name="Lien hypertexte 5 2" xfId="32" xr:uid="{22A16B2E-4810-44E9-AE2A-5A80A8820696}"/>
    <cellStyle name="Lien hypertexte_PG Positionnement 2009 2" xfId="29" xr:uid="{C946EC56-4C18-4102-BE50-1E4EEDEE25F2}"/>
    <cellStyle name="Normal" xfId="0" builtinId="0"/>
    <cellStyle name="Normal 10 2" xfId="15" xr:uid="{BC36D63A-B93C-4295-9701-0A46C6459F9C}"/>
    <cellStyle name="Normal 12" xfId="14" xr:uid="{2EB71A16-8F73-496D-BF63-E7533253B712}"/>
    <cellStyle name="Normal 2" xfId="2" xr:uid="{00000000-0005-0000-0000-000005000000}"/>
    <cellStyle name="Normal 2 2" xfId="3" xr:uid="{00000000-0005-0000-0000-000006000000}"/>
    <cellStyle name="Normal 2 2 2" xfId="21" xr:uid="{D57BF8C3-C8E9-4D7D-9A87-6440956EE7F0}"/>
    <cellStyle name="Normal 2 2 2 2" xfId="16" xr:uid="{8CA07C95-1F5C-43A2-BE3D-A74C543C00A3}"/>
    <cellStyle name="Normal 2 3" xfId="17" xr:uid="{ED293CC4-5A21-4C12-9014-812C45295598}"/>
    <cellStyle name="Normal 3" xfId="26" xr:uid="{7817452C-56C1-4AA0-8EE7-81D2A357A76D}"/>
    <cellStyle name="Normal 4" xfId="9" xr:uid="{00000000-0005-0000-0000-000007000000}"/>
    <cellStyle name="Normal 4 2 2 2 2 2 2 2" xfId="13" xr:uid="{B96D29DE-0E77-442B-9177-83A1566783E4}"/>
    <cellStyle name="Normal 4 2 2 2 2 2 2 6 2 2" xfId="20" xr:uid="{84024167-E4C4-4E0E-A492-A569FDECE93F}"/>
    <cellStyle name="Normal 4 2 2 2 3 2 2" xfId="19" xr:uid="{2B41FA44-50E4-433F-A272-F0490414BEBE}"/>
    <cellStyle name="Normal 4 3" xfId="10" xr:uid="{00000000-0005-0000-0000-000008000000}"/>
    <cellStyle name="Normal 4 3 4 2" xfId="27" xr:uid="{7617C71E-D5E0-4BB4-961F-8628B3F6691E}"/>
    <cellStyle name="Normal 5" xfId="18" xr:uid="{8EBC9376-9E46-4214-934C-5A3B80878649}"/>
    <cellStyle name="Normal 6" xfId="5" xr:uid="{00000000-0005-0000-0000-000009000000}"/>
    <cellStyle name="Normal_Bons de commande livraison 2" xfId="11" xr:uid="{00000000-0005-0000-0000-00000A000000}"/>
    <cellStyle name="Normal_Comparer recettes 2009 OK" xfId="1" xr:uid="{00000000-0005-0000-0000-00000B000000}"/>
    <cellStyle name="Normal_Comparer recettes 2009 OK 2 2" xfId="24" xr:uid="{5EECC0B1-DE80-47E0-9459-369B792BFB45}"/>
    <cellStyle name="Normal_Forum Marais 15 09 2001" xfId="12" xr:uid="{00000000-0005-0000-0000-00000C000000}"/>
    <cellStyle name="Normal_Forum Marais 15 09 2001 2" xfId="25" xr:uid="{0113ED6A-3369-4B19-B311-BB44F2AFD80C}"/>
    <cellStyle name="Normal_Forum Marais 15 09 2001_Fiche technique C2 Mars 2008 " xfId="28" xr:uid="{71084A0C-14D4-4B32-AF5B-3611720BCAA9}"/>
    <cellStyle name="Normal_Gantt 27 janvier 2" xfId="30" xr:uid="{168B018A-5880-482D-B5A0-04398B0B4DA3}"/>
    <cellStyle name="Normal_Salaires 2002 Modèle" xfId="34" xr:uid="{88E1AD5A-2C25-43D7-941A-29630920A3EE}"/>
    <cellStyle name="Normal_space" xfId="22" xr:uid="{F39C08F1-253D-4110-A017-FFDFBA41869A}"/>
  </cellStyles>
  <dxfs count="220">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theme="4" tint="-0.24994659260841701"/>
        </patternFill>
      </fill>
    </dxf>
    <dxf>
      <font>
        <color theme="0"/>
      </font>
      <fill>
        <patternFill>
          <bgColor theme="4" tint="-0.24994659260841701"/>
        </patternFill>
      </fill>
    </dxf>
    <dxf>
      <font>
        <b/>
        <i val="0"/>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b/>
        <i val="0"/>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theme="4" tint="-0.24994659260841701"/>
        </patternFill>
      </fill>
    </dxf>
    <dxf>
      <font>
        <color theme="0"/>
      </font>
      <fill>
        <patternFill>
          <bgColor theme="4" tint="-0.24994659260841701"/>
        </patternFill>
      </fill>
    </dxf>
    <dxf>
      <font>
        <b/>
        <i val="0"/>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theme="4" tint="-0.24994659260841701"/>
        </patternFill>
      </fill>
    </dxf>
    <dxf>
      <font>
        <b val="0"/>
        <i val="0"/>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b/>
        <i val="0"/>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color theme="0"/>
      </font>
      <fill>
        <patternFill>
          <bgColor theme="4" tint="-0.24994659260841701"/>
        </patternFill>
      </fill>
    </dxf>
    <dxf>
      <font>
        <b/>
        <i val="0"/>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color theme="0"/>
      </font>
      <fill>
        <patternFill>
          <bgColor theme="4" tint="-0.24994659260841701"/>
        </patternFill>
      </fill>
    </dxf>
    <dxf>
      <font>
        <b/>
        <i val="0"/>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color theme="0"/>
      </font>
      <fill>
        <patternFill>
          <bgColor theme="4" tint="-0.24994659260841701"/>
        </patternFill>
      </fill>
    </dxf>
    <dxf>
      <font>
        <b/>
        <i val="0"/>
        <color theme="0"/>
      </font>
      <fill>
        <patternFill>
          <bgColor rgb="FF7030A0"/>
        </patternFill>
      </fill>
    </dxf>
    <dxf>
      <font>
        <color theme="0"/>
      </font>
      <fill>
        <patternFill>
          <bgColor theme="4" tint="-0.24994659260841701"/>
        </patternFill>
      </fill>
    </dxf>
    <dxf>
      <font>
        <b/>
        <i val="0"/>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b/>
        <i val="0"/>
        <color theme="0"/>
      </font>
      <fill>
        <patternFill>
          <bgColor rgb="FF7030A0"/>
        </patternFill>
      </fill>
    </dxf>
    <dxf>
      <font>
        <b/>
        <i val="0"/>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color theme="0"/>
      </font>
      <fill>
        <patternFill>
          <bgColor theme="4" tint="-0.24994659260841701"/>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color theme="0"/>
      </font>
      <fill>
        <patternFill>
          <bgColor theme="4" tint="-0.24994659260841701"/>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s>
  <tableStyles count="0" defaultTableStyle="TableStyleMedium2" defaultPivotStyle="PivotStyleLight16"/>
  <colors>
    <mruColors>
      <color rgb="FFFFFF99"/>
      <color rgb="FFDDF2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hyperlink" Target="https://www.appvizer.fr/" TargetMode="External"/><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gif"/><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3" Type="http://schemas.openxmlformats.org/officeDocument/2006/relationships/image" Target="../media/image23.png"/><Relationship Id="rId18" Type="http://schemas.openxmlformats.org/officeDocument/2006/relationships/image" Target="../media/image28.png"/><Relationship Id="rId26" Type="http://schemas.openxmlformats.org/officeDocument/2006/relationships/image" Target="../media/image36.png"/><Relationship Id="rId39" Type="http://schemas.openxmlformats.org/officeDocument/2006/relationships/image" Target="../media/image49.png"/><Relationship Id="rId21" Type="http://schemas.openxmlformats.org/officeDocument/2006/relationships/image" Target="../media/image31.png"/><Relationship Id="rId34" Type="http://schemas.openxmlformats.org/officeDocument/2006/relationships/image" Target="../media/image44.png"/><Relationship Id="rId42" Type="http://schemas.openxmlformats.org/officeDocument/2006/relationships/image" Target="../media/image52.png"/><Relationship Id="rId47" Type="http://schemas.openxmlformats.org/officeDocument/2006/relationships/image" Target="../media/image57.png"/><Relationship Id="rId50" Type="http://schemas.openxmlformats.org/officeDocument/2006/relationships/image" Target="../media/image60.png"/><Relationship Id="rId7" Type="http://schemas.openxmlformats.org/officeDocument/2006/relationships/image" Target="../media/image17.png"/><Relationship Id="rId2" Type="http://schemas.openxmlformats.org/officeDocument/2006/relationships/image" Target="../media/image12.png"/><Relationship Id="rId16" Type="http://schemas.openxmlformats.org/officeDocument/2006/relationships/image" Target="../media/image26.png"/><Relationship Id="rId29" Type="http://schemas.openxmlformats.org/officeDocument/2006/relationships/image" Target="../media/image39.png"/><Relationship Id="rId11" Type="http://schemas.openxmlformats.org/officeDocument/2006/relationships/image" Target="../media/image21.png"/><Relationship Id="rId24" Type="http://schemas.openxmlformats.org/officeDocument/2006/relationships/image" Target="../media/image34.png"/><Relationship Id="rId32" Type="http://schemas.openxmlformats.org/officeDocument/2006/relationships/image" Target="../media/image42.png"/><Relationship Id="rId37" Type="http://schemas.openxmlformats.org/officeDocument/2006/relationships/image" Target="../media/image47.png"/><Relationship Id="rId40" Type="http://schemas.openxmlformats.org/officeDocument/2006/relationships/image" Target="../media/image50.png"/><Relationship Id="rId45" Type="http://schemas.openxmlformats.org/officeDocument/2006/relationships/image" Target="../media/image55.png"/><Relationship Id="rId5" Type="http://schemas.openxmlformats.org/officeDocument/2006/relationships/image" Target="../media/image15.png"/><Relationship Id="rId15" Type="http://schemas.openxmlformats.org/officeDocument/2006/relationships/image" Target="../media/image25.png"/><Relationship Id="rId23" Type="http://schemas.openxmlformats.org/officeDocument/2006/relationships/image" Target="../media/image33.png"/><Relationship Id="rId28" Type="http://schemas.openxmlformats.org/officeDocument/2006/relationships/image" Target="../media/image38.png"/><Relationship Id="rId36" Type="http://schemas.openxmlformats.org/officeDocument/2006/relationships/image" Target="../media/image46.png"/><Relationship Id="rId49" Type="http://schemas.openxmlformats.org/officeDocument/2006/relationships/image" Target="../media/image59.png"/><Relationship Id="rId10" Type="http://schemas.openxmlformats.org/officeDocument/2006/relationships/image" Target="../media/image20.png"/><Relationship Id="rId19" Type="http://schemas.openxmlformats.org/officeDocument/2006/relationships/image" Target="../media/image29.png"/><Relationship Id="rId31" Type="http://schemas.openxmlformats.org/officeDocument/2006/relationships/image" Target="../media/image41.png"/><Relationship Id="rId44" Type="http://schemas.openxmlformats.org/officeDocument/2006/relationships/image" Target="../media/image54.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 Id="rId22" Type="http://schemas.openxmlformats.org/officeDocument/2006/relationships/image" Target="../media/image32.png"/><Relationship Id="rId27" Type="http://schemas.openxmlformats.org/officeDocument/2006/relationships/image" Target="../media/image37.png"/><Relationship Id="rId30" Type="http://schemas.openxmlformats.org/officeDocument/2006/relationships/image" Target="../media/image40.png"/><Relationship Id="rId35" Type="http://schemas.openxmlformats.org/officeDocument/2006/relationships/image" Target="../media/image45.png"/><Relationship Id="rId43" Type="http://schemas.openxmlformats.org/officeDocument/2006/relationships/image" Target="../media/image53.png"/><Relationship Id="rId48" Type="http://schemas.openxmlformats.org/officeDocument/2006/relationships/image" Target="../media/image58.png"/><Relationship Id="rId8" Type="http://schemas.openxmlformats.org/officeDocument/2006/relationships/image" Target="../media/image18.png"/><Relationship Id="rId51" Type="http://schemas.openxmlformats.org/officeDocument/2006/relationships/image" Target="../media/image61.png"/><Relationship Id="rId3" Type="http://schemas.openxmlformats.org/officeDocument/2006/relationships/image" Target="../media/image13.png"/><Relationship Id="rId12" Type="http://schemas.openxmlformats.org/officeDocument/2006/relationships/image" Target="../media/image22.png"/><Relationship Id="rId17" Type="http://schemas.openxmlformats.org/officeDocument/2006/relationships/image" Target="../media/image27.png"/><Relationship Id="rId25" Type="http://schemas.openxmlformats.org/officeDocument/2006/relationships/image" Target="../media/image35.png"/><Relationship Id="rId33" Type="http://schemas.openxmlformats.org/officeDocument/2006/relationships/image" Target="../media/image43.png"/><Relationship Id="rId38" Type="http://schemas.openxmlformats.org/officeDocument/2006/relationships/image" Target="../media/image48.png"/><Relationship Id="rId46" Type="http://schemas.openxmlformats.org/officeDocument/2006/relationships/image" Target="../media/image56.png"/><Relationship Id="rId20" Type="http://schemas.openxmlformats.org/officeDocument/2006/relationships/image" Target="../media/image30.png"/><Relationship Id="rId41" Type="http://schemas.openxmlformats.org/officeDocument/2006/relationships/image" Target="../media/image51.png"/><Relationship Id="rId1" Type="http://schemas.openxmlformats.org/officeDocument/2006/relationships/image" Target="../media/image11.png"/><Relationship Id="rId6" Type="http://schemas.openxmlformats.org/officeDocument/2006/relationships/image" Target="../media/image1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2.jpeg"/></Relationships>
</file>

<file path=xl/drawings/drawing1.xml><?xml version="1.0" encoding="utf-8"?>
<xdr:wsDr xmlns:xdr="http://schemas.openxmlformats.org/drawingml/2006/spreadsheetDrawing" xmlns:a="http://schemas.openxmlformats.org/drawingml/2006/main">
  <xdr:twoCellAnchor editAs="oneCell">
    <xdr:from>
      <xdr:col>25</xdr:col>
      <xdr:colOff>414572</xdr:colOff>
      <xdr:row>111</xdr:row>
      <xdr:rowOff>197370</xdr:rowOff>
    </xdr:from>
    <xdr:to>
      <xdr:col>28</xdr:col>
      <xdr:colOff>68289</xdr:colOff>
      <xdr:row>114</xdr:row>
      <xdr:rowOff>435859</xdr:rowOff>
    </xdr:to>
    <xdr:pic>
      <xdr:nvPicPr>
        <xdr:cNvPr id="2" name="Picture 1">
          <a:extLst>
            <a:ext uri="{FF2B5EF4-FFF2-40B4-BE49-F238E27FC236}">
              <a16:creationId xmlns:a16="http://schemas.microsoft.com/office/drawing/2014/main" id="{34162E3B-4C3B-41FF-BAFA-667DD2D9A4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60172" y="75016245"/>
          <a:ext cx="1939717" cy="1752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0</xdr:colOff>
      <xdr:row>5</xdr:row>
      <xdr:rowOff>0</xdr:rowOff>
    </xdr:from>
    <xdr:to>
      <xdr:col>30</xdr:col>
      <xdr:colOff>304800</xdr:colOff>
      <xdr:row>5</xdr:row>
      <xdr:rowOff>304800</xdr:rowOff>
    </xdr:to>
    <xdr:sp macro="" textlink="">
      <xdr:nvSpPr>
        <xdr:cNvPr id="3" name="AutoShape 2" descr="appvizer logo">
          <a:hlinkClick xmlns:r="http://schemas.openxmlformats.org/officeDocument/2006/relationships" r:id="rId2"/>
          <a:extLst>
            <a:ext uri="{FF2B5EF4-FFF2-40B4-BE49-F238E27FC236}">
              <a16:creationId xmlns:a16="http://schemas.microsoft.com/office/drawing/2014/main" id="{6F8513CF-6FE2-4D4C-90D9-DFA39701764B}"/>
            </a:ext>
          </a:extLst>
        </xdr:cNvPr>
        <xdr:cNvSpPr>
          <a:spLocks noChangeAspect="1" noChangeArrowheads="1"/>
        </xdr:cNvSpPr>
      </xdr:nvSpPr>
      <xdr:spPr bwMode="auto">
        <a:xfrm>
          <a:off x="25755600" y="328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30</xdr:col>
      <xdr:colOff>0</xdr:colOff>
      <xdr:row>6</xdr:row>
      <xdr:rowOff>0</xdr:rowOff>
    </xdr:from>
    <xdr:ext cx="304800" cy="304800"/>
    <xdr:sp macro="" textlink="">
      <xdr:nvSpPr>
        <xdr:cNvPr id="4" name="AutoShape 2" descr="appvizer logo">
          <a:hlinkClick xmlns:r="http://schemas.openxmlformats.org/officeDocument/2006/relationships" r:id="rId2"/>
          <a:extLst>
            <a:ext uri="{FF2B5EF4-FFF2-40B4-BE49-F238E27FC236}">
              <a16:creationId xmlns:a16="http://schemas.microsoft.com/office/drawing/2014/main" id="{A856FD1B-D0AC-4799-A292-D861CADC172B}"/>
            </a:ext>
          </a:extLst>
        </xdr:cNvPr>
        <xdr:cNvSpPr>
          <a:spLocks noChangeAspect="1" noChangeArrowheads="1"/>
        </xdr:cNvSpPr>
      </xdr:nvSpPr>
      <xdr:spPr bwMode="auto">
        <a:xfrm>
          <a:off x="25755600" y="380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30</xdr:col>
      <xdr:colOff>0</xdr:colOff>
      <xdr:row>8</xdr:row>
      <xdr:rowOff>0</xdr:rowOff>
    </xdr:from>
    <xdr:ext cx="304800" cy="304800"/>
    <xdr:sp macro="" textlink="">
      <xdr:nvSpPr>
        <xdr:cNvPr id="5" name="AutoShape 2" descr="appvizer logo">
          <a:hlinkClick xmlns:r="http://schemas.openxmlformats.org/officeDocument/2006/relationships" r:id="rId2"/>
          <a:extLst>
            <a:ext uri="{FF2B5EF4-FFF2-40B4-BE49-F238E27FC236}">
              <a16:creationId xmlns:a16="http://schemas.microsoft.com/office/drawing/2014/main" id="{9F3C31A6-E9E6-412C-A7DD-06C181C7DAC9}"/>
            </a:ext>
          </a:extLst>
        </xdr:cNvPr>
        <xdr:cNvSpPr>
          <a:spLocks noChangeAspect="1" noChangeArrowheads="1"/>
        </xdr:cNvSpPr>
      </xdr:nvSpPr>
      <xdr:spPr bwMode="auto">
        <a:xfrm>
          <a:off x="25755600" y="4829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30</xdr:col>
      <xdr:colOff>0</xdr:colOff>
      <xdr:row>9</xdr:row>
      <xdr:rowOff>0</xdr:rowOff>
    </xdr:from>
    <xdr:ext cx="304800" cy="304800"/>
    <xdr:sp macro="" textlink="">
      <xdr:nvSpPr>
        <xdr:cNvPr id="6" name="AutoShape 2" descr="appvizer logo">
          <a:hlinkClick xmlns:r="http://schemas.openxmlformats.org/officeDocument/2006/relationships" r:id="rId2"/>
          <a:extLst>
            <a:ext uri="{FF2B5EF4-FFF2-40B4-BE49-F238E27FC236}">
              <a16:creationId xmlns:a16="http://schemas.microsoft.com/office/drawing/2014/main" id="{3AF22B47-D3A0-4E02-859D-4A525147CA10}"/>
            </a:ext>
          </a:extLst>
        </xdr:cNvPr>
        <xdr:cNvSpPr>
          <a:spLocks noChangeAspect="1" noChangeArrowheads="1"/>
        </xdr:cNvSpPr>
      </xdr:nvSpPr>
      <xdr:spPr bwMode="auto">
        <a:xfrm>
          <a:off x="25755600" y="5343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30</xdr:col>
      <xdr:colOff>0</xdr:colOff>
      <xdr:row>10</xdr:row>
      <xdr:rowOff>0</xdr:rowOff>
    </xdr:from>
    <xdr:ext cx="304800" cy="304800"/>
    <xdr:sp macro="" textlink="">
      <xdr:nvSpPr>
        <xdr:cNvPr id="7" name="AutoShape 2" descr="appvizer logo">
          <a:hlinkClick xmlns:r="http://schemas.openxmlformats.org/officeDocument/2006/relationships" r:id="rId2"/>
          <a:extLst>
            <a:ext uri="{FF2B5EF4-FFF2-40B4-BE49-F238E27FC236}">
              <a16:creationId xmlns:a16="http://schemas.microsoft.com/office/drawing/2014/main" id="{92C7AB8F-FE28-4D10-836F-5D353B21068E}"/>
            </a:ext>
          </a:extLst>
        </xdr:cNvPr>
        <xdr:cNvSpPr>
          <a:spLocks noChangeAspect="1" noChangeArrowheads="1"/>
        </xdr:cNvSpPr>
      </xdr:nvSpPr>
      <xdr:spPr bwMode="auto">
        <a:xfrm>
          <a:off x="25755600" y="5857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30</xdr:col>
      <xdr:colOff>0</xdr:colOff>
      <xdr:row>11</xdr:row>
      <xdr:rowOff>0</xdr:rowOff>
    </xdr:from>
    <xdr:ext cx="304800" cy="304800"/>
    <xdr:sp macro="" textlink="">
      <xdr:nvSpPr>
        <xdr:cNvPr id="8" name="AutoShape 2" descr="appvizer logo">
          <a:hlinkClick xmlns:r="http://schemas.openxmlformats.org/officeDocument/2006/relationships" r:id="rId2"/>
          <a:extLst>
            <a:ext uri="{FF2B5EF4-FFF2-40B4-BE49-F238E27FC236}">
              <a16:creationId xmlns:a16="http://schemas.microsoft.com/office/drawing/2014/main" id="{C7CB96D4-2894-428A-BA81-130876EAE8D4}"/>
            </a:ext>
          </a:extLst>
        </xdr:cNvPr>
        <xdr:cNvSpPr>
          <a:spLocks noChangeAspect="1" noChangeArrowheads="1"/>
        </xdr:cNvSpPr>
      </xdr:nvSpPr>
      <xdr:spPr bwMode="auto">
        <a:xfrm>
          <a:off x="25755600" y="6372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18</xdr:col>
      <xdr:colOff>0</xdr:colOff>
      <xdr:row>14</xdr:row>
      <xdr:rowOff>0</xdr:rowOff>
    </xdr:from>
    <xdr:ext cx="65" cy="172227"/>
    <xdr:sp macro="" textlink="">
      <xdr:nvSpPr>
        <xdr:cNvPr id="2" name="ZoneTexte 1">
          <a:extLst>
            <a:ext uri="{FF2B5EF4-FFF2-40B4-BE49-F238E27FC236}">
              <a16:creationId xmlns:a16="http://schemas.microsoft.com/office/drawing/2014/main" id="{70315FD8-2CBF-4F0D-AB6A-F71B75555CC2}"/>
            </a:ext>
          </a:extLst>
        </xdr:cNvPr>
        <xdr:cNvSpPr txBox="1"/>
      </xdr:nvSpPr>
      <xdr:spPr>
        <a:xfrm>
          <a:off x="13506450" y="3943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14</xdr:row>
      <xdr:rowOff>0</xdr:rowOff>
    </xdr:from>
    <xdr:ext cx="65" cy="172227"/>
    <xdr:sp macro="" textlink="">
      <xdr:nvSpPr>
        <xdr:cNvPr id="3" name="ZoneTexte 2">
          <a:extLst>
            <a:ext uri="{FF2B5EF4-FFF2-40B4-BE49-F238E27FC236}">
              <a16:creationId xmlns:a16="http://schemas.microsoft.com/office/drawing/2014/main" id="{5ED37171-69AE-4E8D-93F6-AA75A8C1BA01}"/>
            </a:ext>
          </a:extLst>
        </xdr:cNvPr>
        <xdr:cNvSpPr txBox="1"/>
      </xdr:nvSpPr>
      <xdr:spPr>
        <a:xfrm>
          <a:off x="13506450" y="3943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14</xdr:row>
      <xdr:rowOff>0</xdr:rowOff>
    </xdr:from>
    <xdr:ext cx="65" cy="172227"/>
    <xdr:sp macro="" textlink="">
      <xdr:nvSpPr>
        <xdr:cNvPr id="4" name="ZoneTexte 3">
          <a:extLst>
            <a:ext uri="{FF2B5EF4-FFF2-40B4-BE49-F238E27FC236}">
              <a16:creationId xmlns:a16="http://schemas.microsoft.com/office/drawing/2014/main" id="{5CF090F7-A824-4231-8369-6E57639E62D4}"/>
            </a:ext>
          </a:extLst>
        </xdr:cNvPr>
        <xdr:cNvSpPr txBox="1"/>
      </xdr:nvSpPr>
      <xdr:spPr>
        <a:xfrm>
          <a:off x="13506450" y="3943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5" name="ZoneTexte 4">
          <a:extLst>
            <a:ext uri="{FF2B5EF4-FFF2-40B4-BE49-F238E27FC236}">
              <a16:creationId xmlns:a16="http://schemas.microsoft.com/office/drawing/2014/main" id="{DBF3F354-FA90-4B32-8D01-CBDA8FFD42B8}"/>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14</xdr:row>
      <xdr:rowOff>0</xdr:rowOff>
    </xdr:from>
    <xdr:ext cx="65" cy="172227"/>
    <xdr:sp macro="" textlink="">
      <xdr:nvSpPr>
        <xdr:cNvPr id="6" name="ZoneTexte 5">
          <a:extLst>
            <a:ext uri="{FF2B5EF4-FFF2-40B4-BE49-F238E27FC236}">
              <a16:creationId xmlns:a16="http://schemas.microsoft.com/office/drawing/2014/main" id="{5E4213F1-C706-4B22-8F28-951E15AF6CFC}"/>
            </a:ext>
          </a:extLst>
        </xdr:cNvPr>
        <xdr:cNvSpPr txBox="1"/>
      </xdr:nvSpPr>
      <xdr:spPr>
        <a:xfrm>
          <a:off x="13506450" y="3943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7" name="ZoneTexte 6">
          <a:extLst>
            <a:ext uri="{FF2B5EF4-FFF2-40B4-BE49-F238E27FC236}">
              <a16:creationId xmlns:a16="http://schemas.microsoft.com/office/drawing/2014/main" id="{D223007E-FABA-41F8-813F-830B8CE6F6E5}"/>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 name="ZoneTexte 7">
          <a:extLst>
            <a:ext uri="{FF2B5EF4-FFF2-40B4-BE49-F238E27FC236}">
              <a16:creationId xmlns:a16="http://schemas.microsoft.com/office/drawing/2014/main" id="{7F0720F2-222F-4511-9DAA-E50939B7157D}"/>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9" name="ZoneTexte 8">
          <a:extLst>
            <a:ext uri="{FF2B5EF4-FFF2-40B4-BE49-F238E27FC236}">
              <a16:creationId xmlns:a16="http://schemas.microsoft.com/office/drawing/2014/main" id="{C997D8F4-0883-4FB3-9906-C3D01066FF4B}"/>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 name="ZoneTexte 9">
          <a:extLst>
            <a:ext uri="{FF2B5EF4-FFF2-40B4-BE49-F238E27FC236}">
              <a16:creationId xmlns:a16="http://schemas.microsoft.com/office/drawing/2014/main" id="{DBCC85E1-73A9-4F33-BF2B-AD5653C46A96}"/>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0</xdr:rowOff>
    </xdr:from>
    <xdr:ext cx="65" cy="172227"/>
    <xdr:sp macro="" textlink="">
      <xdr:nvSpPr>
        <xdr:cNvPr id="11" name="ZoneTexte 10">
          <a:extLst>
            <a:ext uri="{FF2B5EF4-FFF2-40B4-BE49-F238E27FC236}">
              <a16:creationId xmlns:a16="http://schemas.microsoft.com/office/drawing/2014/main" id="{AA930450-CCE9-4258-BF47-99E8A64CEB11}"/>
            </a:ext>
          </a:extLst>
        </xdr:cNvPr>
        <xdr:cNvSpPr txBox="1"/>
      </xdr:nvSpPr>
      <xdr:spPr>
        <a:xfrm>
          <a:off x="13506450" y="9363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2" name="ZoneTexte 11">
          <a:extLst>
            <a:ext uri="{FF2B5EF4-FFF2-40B4-BE49-F238E27FC236}">
              <a16:creationId xmlns:a16="http://schemas.microsoft.com/office/drawing/2014/main" id="{C7EDDF05-1C91-4D69-BD61-E9D6F01BAA28}"/>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0</xdr:rowOff>
    </xdr:from>
    <xdr:ext cx="65" cy="172227"/>
    <xdr:sp macro="" textlink="">
      <xdr:nvSpPr>
        <xdr:cNvPr id="13" name="ZoneTexte 12">
          <a:extLst>
            <a:ext uri="{FF2B5EF4-FFF2-40B4-BE49-F238E27FC236}">
              <a16:creationId xmlns:a16="http://schemas.microsoft.com/office/drawing/2014/main" id="{5C84E48A-6E3D-43B1-A2EF-FFCDB2D2D663}"/>
            </a:ext>
          </a:extLst>
        </xdr:cNvPr>
        <xdr:cNvSpPr txBox="1"/>
      </xdr:nvSpPr>
      <xdr:spPr>
        <a:xfrm>
          <a:off x="13506450" y="9363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14" name="ZoneTexte 13">
          <a:extLst>
            <a:ext uri="{FF2B5EF4-FFF2-40B4-BE49-F238E27FC236}">
              <a16:creationId xmlns:a16="http://schemas.microsoft.com/office/drawing/2014/main" id="{11AE2A31-A6B9-4476-936A-1D35CDB33871}"/>
            </a:ext>
          </a:extLst>
        </xdr:cNvPr>
        <xdr:cNvSpPr txBox="1"/>
      </xdr:nvSpPr>
      <xdr:spPr>
        <a:xfrm>
          <a:off x="13506450" y="18164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15" name="ZoneTexte 14">
          <a:extLst>
            <a:ext uri="{FF2B5EF4-FFF2-40B4-BE49-F238E27FC236}">
              <a16:creationId xmlns:a16="http://schemas.microsoft.com/office/drawing/2014/main" id="{65C3D4B4-3FC3-4B7E-A774-DCFAAF5CCD66}"/>
            </a:ext>
          </a:extLst>
        </xdr:cNvPr>
        <xdr:cNvSpPr txBox="1"/>
      </xdr:nvSpPr>
      <xdr:spPr>
        <a:xfrm>
          <a:off x="13506450" y="18164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16" name="ZoneTexte 15">
          <a:extLst>
            <a:ext uri="{FF2B5EF4-FFF2-40B4-BE49-F238E27FC236}">
              <a16:creationId xmlns:a16="http://schemas.microsoft.com/office/drawing/2014/main" id="{51085CB9-D1D7-4EEF-ADCA-8CFEF343E8C2}"/>
            </a:ext>
          </a:extLst>
        </xdr:cNvPr>
        <xdr:cNvSpPr txBox="1"/>
      </xdr:nvSpPr>
      <xdr:spPr>
        <a:xfrm>
          <a:off x="13506450" y="18164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17" name="ZoneTexte 16">
          <a:extLst>
            <a:ext uri="{FF2B5EF4-FFF2-40B4-BE49-F238E27FC236}">
              <a16:creationId xmlns:a16="http://schemas.microsoft.com/office/drawing/2014/main" id="{6B42D4BB-31E3-4519-A6A2-7922D148B72A}"/>
            </a:ext>
          </a:extLst>
        </xdr:cNvPr>
        <xdr:cNvSpPr txBox="1"/>
      </xdr:nvSpPr>
      <xdr:spPr>
        <a:xfrm>
          <a:off x="13506450" y="18164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18" name="ZoneTexte 17">
          <a:extLst>
            <a:ext uri="{FF2B5EF4-FFF2-40B4-BE49-F238E27FC236}">
              <a16:creationId xmlns:a16="http://schemas.microsoft.com/office/drawing/2014/main" id="{631FC848-7372-41EF-9FED-D00B7C52E07E}"/>
            </a:ext>
          </a:extLst>
        </xdr:cNvPr>
        <xdr:cNvSpPr txBox="1"/>
      </xdr:nvSpPr>
      <xdr:spPr>
        <a:xfrm>
          <a:off x="13506450" y="18164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19" name="ZoneTexte 18">
          <a:extLst>
            <a:ext uri="{FF2B5EF4-FFF2-40B4-BE49-F238E27FC236}">
              <a16:creationId xmlns:a16="http://schemas.microsoft.com/office/drawing/2014/main" id="{9196A8D9-F24C-4F72-8FA2-53601045F575}"/>
            </a:ext>
          </a:extLst>
        </xdr:cNvPr>
        <xdr:cNvSpPr txBox="1"/>
      </xdr:nvSpPr>
      <xdr:spPr>
        <a:xfrm>
          <a:off x="13506450" y="18164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20" name="ZoneTexte 19">
          <a:extLst>
            <a:ext uri="{FF2B5EF4-FFF2-40B4-BE49-F238E27FC236}">
              <a16:creationId xmlns:a16="http://schemas.microsoft.com/office/drawing/2014/main" id="{0BE5FDB2-0889-4A26-AD57-F225C157950A}"/>
            </a:ext>
          </a:extLst>
        </xdr:cNvPr>
        <xdr:cNvSpPr txBox="1"/>
      </xdr:nvSpPr>
      <xdr:spPr>
        <a:xfrm>
          <a:off x="13506450" y="18164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21" name="ZoneTexte 20">
          <a:extLst>
            <a:ext uri="{FF2B5EF4-FFF2-40B4-BE49-F238E27FC236}">
              <a16:creationId xmlns:a16="http://schemas.microsoft.com/office/drawing/2014/main" id="{6B753499-147A-4293-A85B-7C0FCA52C392}"/>
            </a:ext>
          </a:extLst>
        </xdr:cNvPr>
        <xdr:cNvSpPr txBox="1"/>
      </xdr:nvSpPr>
      <xdr:spPr>
        <a:xfrm>
          <a:off x="13506450" y="18164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22" name="ZoneTexte 21">
          <a:extLst>
            <a:ext uri="{FF2B5EF4-FFF2-40B4-BE49-F238E27FC236}">
              <a16:creationId xmlns:a16="http://schemas.microsoft.com/office/drawing/2014/main" id="{E6AB32BD-E447-493B-86EF-CC8D1E969681}"/>
            </a:ext>
          </a:extLst>
        </xdr:cNvPr>
        <xdr:cNvSpPr txBox="1"/>
      </xdr:nvSpPr>
      <xdr:spPr>
        <a:xfrm>
          <a:off x="13506450" y="18164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23" name="ZoneTexte 22">
          <a:extLst>
            <a:ext uri="{FF2B5EF4-FFF2-40B4-BE49-F238E27FC236}">
              <a16:creationId xmlns:a16="http://schemas.microsoft.com/office/drawing/2014/main" id="{88BE7A07-6275-4D23-826C-35CE14C109FC}"/>
            </a:ext>
          </a:extLst>
        </xdr:cNvPr>
        <xdr:cNvSpPr txBox="1"/>
      </xdr:nvSpPr>
      <xdr:spPr>
        <a:xfrm>
          <a:off x="13506450" y="18164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67</xdr:row>
      <xdr:rowOff>0</xdr:rowOff>
    </xdr:from>
    <xdr:ext cx="65" cy="172227"/>
    <xdr:sp macro="" textlink="">
      <xdr:nvSpPr>
        <xdr:cNvPr id="24" name="ZoneTexte 23">
          <a:extLst>
            <a:ext uri="{FF2B5EF4-FFF2-40B4-BE49-F238E27FC236}">
              <a16:creationId xmlns:a16="http://schemas.microsoft.com/office/drawing/2014/main" id="{CD271D1B-137E-4A99-9A98-58940D4BE0DE}"/>
            </a:ext>
          </a:extLst>
        </xdr:cNvPr>
        <xdr:cNvSpPr txBox="1"/>
      </xdr:nvSpPr>
      <xdr:spPr>
        <a:xfrm>
          <a:off x="13506450" y="18164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21</xdr:row>
      <xdr:rowOff>128587</xdr:rowOff>
    </xdr:from>
    <xdr:ext cx="65" cy="172227"/>
    <xdr:sp macro="" textlink="">
      <xdr:nvSpPr>
        <xdr:cNvPr id="25" name="ZoneTexte 24">
          <a:extLst>
            <a:ext uri="{FF2B5EF4-FFF2-40B4-BE49-F238E27FC236}">
              <a16:creationId xmlns:a16="http://schemas.microsoft.com/office/drawing/2014/main" id="{EA659FF9-B3F3-41E6-8AED-C29D26D22B70}"/>
            </a:ext>
          </a:extLst>
        </xdr:cNvPr>
        <xdr:cNvSpPr txBox="1"/>
      </xdr:nvSpPr>
      <xdr:spPr>
        <a:xfrm>
          <a:off x="13506450" y="6024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26" name="ZoneTexte 25">
          <a:extLst>
            <a:ext uri="{FF2B5EF4-FFF2-40B4-BE49-F238E27FC236}">
              <a16:creationId xmlns:a16="http://schemas.microsoft.com/office/drawing/2014/main" id="{BC4F5413-8443-4112-8273-D079D214150C}"/>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19</xdr:row>
      <xdr:rowOff>128587</xdr:rowOff>
    </xdr:from>
    <xdr:ext cx="65" cy="172227"/>
    <xdr:sp macro="" textlink="">
      <xdr:nvSpPr>
        <xdr:cNvPr id="27" name="ZoneTexte 26">
          <a:extLst>
            <a:ext uri="{FF2B5EF4-FFF2-40B4-BE49-F238E27FC236}">
              <a16:creationId xmlns:a16="http://schemas.microsoft.com/office/drawing/2014/main" id="{578151E0-2C1F-44F4-BF77-5143B246534A}"/>
            </a:ext>
          </a:extLst>
        </xdr:cNvPr>
        <xdr:cNvSpPr txBox="1"/>
      </xdr:nvSpPr>
      <xdr:spPr>
        <a:xfrm>
          <a:off x="1350645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0</xdr:rowOff>
    </xdr:from>
    <xdr:ext cx="65" cy="172227"/>
    <xdr:sp macro="" textlink="">
      <xdr:nvSpPr>
        <xdr:cNvPr id="28" name="ZoneTexte 27">
          <a:extLst>
            <a:ext uri="{FF2B5EF4-FFF2-40B4-BE49-F238E27FC236}">
              <a16:creationId xmlns:a16="http://schemas.microsoft.com/office/drawing/2014/main" id="{9AF94D5F-3286-471B-A116-D93DF9DA5EB7}"/>
            </a:ext>
          </a:extLst>
        </xdr:cNvPr>
        <xdr:cNvSpPr txBox="1"/>
      </xdr:nvSpPr>
      <xdr:spPr>
        <a:xfrm>
          <a:off x="13506450"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0</xdr:rowOff>
    </xdr:from>
    <xdr:ext cx="65" cy="172227"/>
    <xdr:sp macro="" textlink="">
      <xdr:nvSpPr>
        <xdr:cNvPr id="29" name="ZoneTexte 28">
          <a:extLst>
            <a:ext uri="{FF2B5EF4-FFF2-40B4-BE49-F238E27FC236}">
              <a16:creationId xmlns:a16="http://schemas.microsoft.com/office/drawing/2014/main" id="{5088E056-9B45-4AD3-81FE-2CE8CB11DB3F}"/>
            </a:ext>
          </a:extLst>
        </xdr:cNvPr>
        <xdr:cNvSpPr txBox="1"/>
      </xdr:nvSpPr>
      <xdr:spPr>
        <a:xfrm>
          <a:off x="13506450"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22</xdr:row>
      <xdr:rowOff>128587</xdr:rowOff>
    </xdr:from>
    <xdr:ext cx="65" cy="172227"/>
    <xdr:sp macro="" textlink="">
      <xdr:nvSpPr>
        <xdr:cNvPr id="30" name="ZoneTexte 29">
          <a:extLst>
            <a:ext uri="{FF2B5EF4-FFF2-40B4-BE49-F238E27FC236}">
              <a16:creationId xmlns:a16="http://schemas.microsoft.com/office/drawing/2014/main" id="{A6E464B6-3459-4544-BC59-CA8E04BD9560}"/>
            </a:ext>
          </a:extLst>
        </xdr:cNvPr>
        <xdr:cNvSpPr txBox="1"/>
      </xdr:nvSpPr>
      <xdr:spPr>
        <a:xfrm>
          <a:off x="135064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14</xdr:row>
      <xdr:rowOff>128587</xdr:rowOff>
    </xdr:from>
    <xdr:ext cx="65" cy="172227"/>
    <xdr:sp macro="" textlink="">
      <xdr:nvSpPr>
        <xdr:cNvPr id="31" name="ZoneTexte 30">
          <a:extLst>
            <a:ext uri="{FF2B5EF4-FFF2-40B4-BE49-F238E27FC236}">
              <a16:creationId xmlns:a16="http://schemas.microsoft.com/office/drawing/2014/main" id="{7A8FD1E6-8FF4-4A6D-A4D7-347F7D366DF1}"/>
            </a:ext>
          </a:extLst>
        </xdr:cNvPr>
        <xdr:cNvSpPr txBox="1"/>
      </xdr:nvSpPr>
      <xdr:spPr>
        <a:xfrm>
          <a:off x="1350645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20</xdr:row>
      <xdr:rowOff>128587</xdr:rowOff>
    </xdr:from>
    <xdr:ext cx="65" cy="172227"/>
    <xdr:sp macro="" textlink="">
      <xdr:nvSpPr>
        <xdr:cNvPr id="32" name="ZoneTexte 31">
          <a:extLst>
            <a:ext uri="{FF2B5EF4-FFF2-40B4-BE49-F238E27FC236}">
              <a16:creationId xmlns:a16="http://schemas.microsoft.com/office/drawing/2014/main" id="{A8D33FBA-56C6-435A-B989-AC7E8681D9B0}"/>
            </a:ext>
          </a:extLst>
        </xdr:cNvPr>
        <xdr:cNvSpPr txBox="1"/>
      </xdr:nvSpPr>
      <xdr:spPr>
        <a:xfrm>
          <a:off x="13506450" y="5757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33" name="ZoneTexte 32">
          <a:extLst>
            <a:ext uri="{FF2B5EF4-FFF2-40B4-BE49-F238E27FC236}">
              <a16:creationId xmlns:a16="http://schemas.microsoft.com/office/drawing/2014/main" id="{EB0DEC37-4BFF-45B2-ADEE-38414ACC2964}"/>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20</xdr:row>
      <xdr:rowOff>128587</xdr:rowOff>
    </xdr:from>
    <xdr:ext cx="65" cy="172227"/>
    <xdr:sp macro="" textlink="">
      <xdr:nvSpPr>
        <xdr:cNvPr id="34" name="ZoneTexte 33">
          <a:extLst>
            <a:ext uri="{FF2B5EF4-FFF2-40B4-BE49-F238E27FC236}">
              <a16:creationId xmlns:a16="http://schemas.microsoft.com/office/drawing/2014/main" id="{8986DFFF-BE8E-4121-9377-B1A9DAAAE5F3}"/>
            </a:ext>
          </a:extLst>
        </xdr:cNvPr>
        <xdr:cNvSpPr txBox="1"/>
      </xdr:nvSpPr>
      <xdr:spPr>
        <a:xfrm>
          <a:off x="13506450" y="5757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35" name="ZoneTexte 34">
          <a:extLst>
            <a:ext uri="{FF2B5EF4-FFF2-40B4-BE49-F238E27FC236}">
              <a16:creationId xmlns:a16="http://schemas.microsoft.com/office/drawing/2014/main" id="{89B7993B-5AE1-479B-B872-C9FA94374FAC}"/>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36" name="ZoneTexte 35">
          <a:extLst>
            <a:ext uri="{FF2B5EF4-FFF2-40B4-BE49-F238E27FC236}">
              <a16:creationId xmlns:a16="http://schemas.microsoft.com/office/drawing/2014/main" id="{B0279022-7AF6-454B-969D-CBDD6D045BF9}"/>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37" name="ZoneTexte 36">
          <a:extLst>
            <a:ext uri="{FF2B5EF4-FFF2-40B4-BE49-F238E27FC236}">
              <a16:creationId xmlns:a16="http://schemas.microsoft.com/office/drawing/2014/main" id="{0D1BD75D-A3E9-489A-80D3-A73DCBB0F9BC}"/>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38" name="ZoneTexte 37">
          <a:extLst>
            <a:ext uri="{FF2B5EF4-FFF2-40B4-BE49-F238E27FC236}">
              <a16:creationId xmlns:a16="http://schemas.microsoft.com/office/drawing/2014/main" id="{C8580851-F460-43EA-AA8D-F5958C61053F}"/>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0</xdr:rowOff>
    </xdr:from>
    <xdr:ext cx="65" cy="172227"/>
    <xdr:sp macro="" textlink="">
      <xdr:nvSpPr>
        <xdr:cNvPr id="39" name="ZoneTexte 38">
          <a:extLst>
            <a:ext uri="{FF2B5EF4-FFF2-40B4-BE49-F238E27FC236}">
              <a16:creationId xmlns:a16="http://schemas.microsoft.com/office/drawing/2014/main" id="{D248844F-C290-4998-A202-7DCDBAC04759}"/>
            </a:ext>
          </a:extLst>
        </xdr:cNvPr>
        <xdr:cNvSpPr txBox="1"/>
      </xdr:nvSpPr>
      <xdr:spPr>
        <a:xfrm>
          <a:off x="13506450" y="1096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40" name="ZoneTexte 39">
          <a:extLst>
            <a:ext uri="{FF2B5EF4-FFF2-40B4-BE49-F238E27FC236}">
              <a16:creationId xmlns:a16="http://schemas.microsoft.com/office/drawing/2014/main" id="{F11691EF-680B-4736-A1C6-F6BBABAC9EA5}"/>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0</xdr:rowOff>
    </xdr:from>
    <xdr:ext cx="65" cy="172227"/>
    <xdr:sp macro="" textlink="">
      <xdr:nvSpPr>
        <xdr:cNvPr id="41" name="ZoneTexte 40">
          <a:extLst>
            <a:ext uri="{FF2B5EF4-FFF2-40B4-BE49-F238E27FC236}">
              <a16:creationId xmlns:a16="http://schemas.microsoft.com/office/drawing/2014/main" id="{0E665EF8-C036-42FB-8A16-D3400CD9AEA6}"/>
            </a:ext>
          </a:extLst>
        </xdr:cNvPr>
        <xdr:cNvSpPr txBox="1"/>
      </xdr:nvSpPr>
      <xdr:spPr>
        <a:xfrm>
          <a:off x="13506450" y="1096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42" name="ZoneTexte 41">
          <a:extLst>
            <a:ext uri="{FF2B5EF4-FFF2-40B4-BE49-F238E27FC236}">
              <a16:creationId xmlns:a16="http://schemas.microsoft.com/office/drawing/2014/main" id="{FA941B20-48B9-49F6-801B-27D9F0233D75}"/>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43" name="ZoneTexte 42">
          <a:extLst>
            <a:ext uri="{FF2B5EF4-FFF2-40B4-BE49-F238E27FC236}">
              <a16:creationId xmlns:a16="http://schemas.microsoft.com/office/drawing/2014/main" id="{108CA09E-37EF-4D29-8FA6-C51CB11F755A}"/>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44" name="ZoneTexte 43">
          <a:extLst>
            <a:ext uri="{FF2B5EF4-FFF2-40B4-BE49-F238E27FC236}">
              <a16:creationId xmlns:a16="http://schemas.microsoft.com/office/drawing/2014/main" id="{59E69201-1C6C-4A57-90AC-8E35DEC49177}"/>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5" name="ZoneTexte 44">
          <a:extLst>
            <a:ext uri="{FF2B5EF4-FFF2-40B4-BE49-F238E27FC236}">
              <a16:creationId xmlns:a16="http://schemas.microsoft.com/office/drawing/2014/main" id="{ACD17A3B-FD5C-4AEE-8017-E49656DFB1ED}"/>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46" name="ZoneTexte 45">
          <a:extLst>
            <a:ext uri="{FF2B5EF4-FFF2-40B4-BE49-F238E27FC236}">
              <a16:creationId xmlns:a16="http://schemas.microsoft.com/office/drawing/2014/main" id="{C3112A04-2DFD-46A0-B436-774E86C60F66}"/>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47" name="ZoneTexte 46">
          <a:extLst>
            <a:ext uri="{FF2B5EF4-FFF2-40B4-BE49-F238E27FC236}">
              <a16:creationId xmlns:a16="http://schemas.microsoft.com/office/drawing/2014/main" id="{4F13F4FC-4A5A-49BC-A1BA-BF692D7D1371}"/>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21</xdr:row>
      <xdr:rowOff>128587</xdr:rowOff>
    </xdr:from>
    <xdr:ext cx="65" cy="172227"/>
    <xdr:sp macro="" textlink="">
      <xdr:nvSpPr>
        <xdr:cNvPr id="48" name="ZoneTexte 47">
          <a:extLst>
            <a:ext uri="{FF2B5EF4-FFF2-40B4-BE49-F238E27FC236}">
              <a16:creationId xmlns:a16="http://schemas.microsoft.com/office/drawing/2014/main" id="{A55C9042-CEAA-450A-84CC-722BDAE6596A}"/>
            </a:ext>
          </a:extLst>
        </xdr:cNvPr>
        <xdr:cNvSpPr txBox="1"/>
      </xdr:nvSpPr>
      <xdr:spPr>
        <a:xfrm>
          <a:off x="13506450" y="6024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49" name="ZoneTexte 48">
          <a:extLst>
            <a:ext uri="{FF2B5EF4-FFF2-40B4-BE49-F238E27FC236}">
              <a16:creationId xmlns:a16="http://schemas.microsoft.com/office/drawing/2014/main" id="{8BC31B55-9E73-4172-A954-2D6D3B550927}"/>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19</xdr:row>
      <xdr:rowOff>128587</xdr:rowOff>
    </xdr:from>
    <xdr:ext cx="65" cy="172227"/>
    <xdr:sp macro="" textlink="">
      <xdr:nvSpPr>
        <xdr:cNvPr id="50" name="ZoneTexte 49">
          <a:extLst>
            <a:ext uri="{FF2B5EF4-FFF2-40B4-BE49-F238E27FC236}">
              <a16:creationId xmlns:a16="http://schemas.microsoft.com/office/drawing/2014/main" id="{6851FE16-C5AB-479C-8631-000AD237BDF7}"/>
            </a:ext>
          </a:extLst>
        </xdr:cNvPr>
        <xdr:cNvSpPr txBox="1"/>
      </xdr:nvSpPr>
      <xdr:spPr>
        <a:xfrm>
          <a:off x="1350645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0</xdr:rowOff>
    </xdr:from>
    <xdr:ext cx="65" cy="172227"/>
    <xdr:sp macro="" textlink="">
      <xdr:nvSpPr>
        <xdr:cNvPr id="51" name="ZoneTexte 50">
          <a:extLst>
            <a:ext uri="{FF2B5EF4-FFF2-40B4-BE49-F238E27FC236}">
              <a16:creationId xmlns:a16="http://schemas.microsoft.com/office/drawing/2014/main" id="{F9E379B3-DC57-45B9-87A0-01AC0F9FD077}"/>
            </a:ext>
          </a:extLst>
        </xdr:cNvPr>
        <xdr:cNvSpPr txBox="1"/>
      </xdr:nvSpPr>
      <xdr:spPr>
        <a:xfrm>
          <a:off x="13506450"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19</xdr:row>
      <xdr:rowOff>128587</xdr:rowOff>
    </xdr:from>
    <xdr:ext cx="65" cy="172227"/>
    <xdr:sp macro="" textlink="">
      <xdr:nvSpPr>
        <xdr:cNvPr id="52" name="ZoneTexte 51">
          <a:extLst>
            <a:ext uri="{FF2B5EF4-FFF2-40B4-BE49-F238E27FC236}">
              <a16:creationId xmlns:a16="http://schemas.microsoft.com/office/drawing/2014/main" id="{71EC9639-B5F3-4DA1-8859-BF4DE0E39CA9}"/>
            </a:ext>
          </a:extLst>
        </xdr:cNvPr>
        <xdr:cNvSpPr txBox="1"/>
      </xdr:nvSpPr>
      <xdr:spPr>
        <a:xfrm>
          <a:off x="1350645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0</xdr:rowOff>
    </xdr:from>
    <xdr:ext cx="65" cy="172227"/>
    <xdr:sp macro="" textlink="">
      <xdr:nvSpPr>
        <xdr:cNvPr id="53" name="ZoneTexte 52">
          <a:extLst>
            <a:ext uri="{FF2B5EF4-FFF2-40B4-BE49-F238E27FC236}">
              <a16:creationId xmlns:a16="http://schemas.microsoft.com/office/drawing/2014/main" id="{C7E052AC-719A-4F5A-A63D-DF3B47483A3F}"/>
            </a:ext>
          </a:extLst>
        </xdr:cNvPr>
        <xdr:cNvSpPr txBox="1"/>
      </xdr:nvSpPr>
      <xdr:spPr>
        <a:xfrm>
          <a:off x="13506450"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22</xdr:row>
      <xdr:rowOff>128587</xdr:rowOff>
    </xdr:from>
    <xdr:ext cx="65" cy="172227"/>
    <xdr:sp macro="" textlink="">
      <xdr:nvSpPr>
        <xdr:cNvPr id="54" name="ZoneTexte 53">
          <a:extLst>
            <a:ext uri="{FF2B5EF4-FFF2-40B4-BE49-F238E27FC236}">
              <a16:creationId xmlns:a16="http://schemas.microsoft.com/office/drawing/2014/main" id="{8D70B281-577D-4E55-9B93-2617D5732FE4}"/>
            </a:ext>
          </a:extLst>
        </xdr:cNvPr>
        <xdr:cNvSpPr txBox="1"/>
      </xdr:nvSpPr>
      <xdr:spPr>
        <a:xfrm>
          <a:off x="135064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14</xdr:row>
      <xdr:rowOff>128587</xdr:rowOff>
    </xdr:from>
    <xdr:ext cx="65" cy="172227"/>
    <xdr:sp macro="" textlink="">
      <xdr:nvSpPr>
        <xdr:cNvPr id="55" name="ZoneTexte 54">
          <a:extLst>
            <a:ext uri="{FF2B5EF4-FFF2-40B4-BE49-F238E27FC236}">
              <a16:creationId xmlns:a16="http://schemas.microsoft.com/office/drawing/2014/main" id="{7D78D353-C6CC-4CB7-AF74-E7592D1338B2}"/>
            </a:ext>
          </a:extLst>
        </xdr:cNvPr>
        <xdr:cNvSpPr txBox="1"/>
      </xdr:nvSpPr>
      <xdr:spPr>
        <a:xfrm>
          <a:off x="1350645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20</xdr:row>
      <xdr:rowOff>128587</xdr:rowOff>
    </xdr:from>
    <xdr:ext cx="65" cy="172227"/>
    <xdr:sp macro="" textlink="">
      <xdr:nvSpPr>
        <xdr:cNvPr id="56" name="ZoneTexte 55">
          <a:extLst>
            <a:ext uri="{FF2B5EF4-FFF2-40B4-BE49-F238E27FC236}">
              <a16:creationId xmlns:a16="http://schemas.microsoft.com/office/drawing/2014/main" id="{45342CAD-7276-4AEC-8E7B-106509A643FF}"/>
            </a:ext>
          </a:extLst>
        </xdr:cNvPr>
        <xdr:cNvSpPr txBox="1"/>
      </xdr:nvSpPr>
      <xdr:spPr>
        <a:xfrm>
          <a:off x="13506450" y="5757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57" name="ZoneTexte 56">
          <a:extLst>
            <a:ext uri="{FF2B5EF4-FFF2-40B4-BE49-F238E27FC236}">
              <a16:creationId xmlns:a16="http://schemas.microsoft.com/office/drawing/2014/main" id="{72B730A8-D65B-43B3-ADA7-01B7F3F9594A}"/>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20</xdr:row>
      <xdr:rowOff>128587</xdr:rowOff>
    </xdr:from>
    <xdr:ext cx="65" cy="172227"/>
    <xdr:sp macro="" textlink="">
      <xdr:nvSpPr>
        <xdr:cNvPr id="58" name="ZoneTexte 57">
          <a:extLst>
            <a:ext uri="{FF2B5EF4-FFF2-40B4-BE49-F238E27FC236}">
              <a16:creationId xmlns:a16="http://schemas.microsoft.com/office/drawing/2014/main" id="{20A00C93-1C8D-46EA-BB71-CD313D1549A1}"/>
            </a:ext>
          </a:extLst>
        </xdr:cNvPr>
        <xdr:cNvSpPr txBox="1"/>
      </xdr:nvSpPr>
      <xdr:spPr>
        <a:xfrm>
          <a:off x="13506450" y="5757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59" name="ZoneTexte 58">
          <a:extLst>
            <a:ext uri="{FF2B5EF4-FFF2-40B4-BE49-F238E27FC236}">
              <a16:creationId xmlns:a16="http://schemas.microsoft.com/office/drawing/2014/main" id="{B7E228D1-384E-4B03-8611-C8C2F3FB70EF}"/>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21</xdr:row>
      <xdr:rowOff>128587</xdr:rowOff>
    </xdr:from>
    <xdr:ext cx="65" cy="172227"/>
    <xdr:sp macro="" textlink="">
      <xdr:nvSpPr>
        <xdr:cNvPr id="60" name="ZoneTexte 59">
          <a:extLst>
            <a:ext uri="{FF2B5EF4-FFF2-40B4-BE49-F238E27FC236}">
              <a16:creationId xmlns:a16="http://schemas.microsoft.com/office/drawing/2014/main" id="{D766985A-B298-4441-9750-92E27A2E6CF5}"/>
            </a:ext>
          </a:extLst>
        </xdr:cNvPr>
        <xdr:cNvSpPr txBox="1"/>
      </xdr:nvSpPr>
      <xdr:spPr>
        <a:xfrm>
          <a:off x="13506450" y="6024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61" name="ZoneTexte 60">
          <a:extLst>
            <a:ext uri="{FF2B5EF4-FFF2-40B4-BE49-F238E27FC236}">
              <a16:creationId xmlns:a16="http://schemas.microsoft.com/office/drawing/2014/main" id="{21E38749-F771-4A54-9EA0-D02B9D5F6311}"/>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19</xdr:row>
      <xdr:rowOff>128587</xdr:rowOff>
    </xdr:from>
    <xdr:ext cx="65" cy="172227"/>
    <xdr:sp macro="" textlink="">
      <xdr:nvSpPr>
        <xdr:cNvPr id="62" name="ZoneTexte 61">
          <a:extLst>
            <a:ext uri="{FF2B5EF4-FFF2-40B4-BE49-F238E27FC236}">
              <a16:creationId xmlns:a16="http://schemas.microsoft.com/office/drawing/2014/main" id="{B5EE9127-0FD7-4BE1-8BDD-93428BBA6AFA}"/>
            </a:ext>
          </a:extLst>
        </xdr:cNvPr>
        <xdr:cNvSpPr txBox="1"/>
      </xdr:nvSpPr>
      <xdr:spPr>
        <a:xfrm>
          <a:off x="1350645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0</xdr:rowOff>
    </xdr:from>
    <xdr:ext cx="65" cy="172227"/>
    <xdr:sp macro="" textlink="">
      <xdr:nvSpPr>
        <xdr:cNvPr id="63" name="ZoneTexte 62">
          <a:extLst>
            <a:ext uri="{FF2B5EF4-FFF2-40B4-BE49-F238E27FC236}">
              <a16:creationId xmlns:a16="http://schemas.microsoft.com/office/drawing/2014/main" id="{6B1E91A2-44DC-41F3-8FAA-35CC3D9B9820}"/>
            </a:ext>
          </a:extLst>
        </xdr:cNvPr>
        <xdr:cNvSpPr txBox="1"/>
      </xdr:nvSpPr>
      <xdr:spPr>
        <a:xfrm>
          <a:off x="13506450"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19</xdr:row>
      <xdr:rowOff>128587</xdr:rowOff>
    </xdr:from>
    <xdr:ext cx="65" cy="172227"/>
    <xdr:sp macro="" textlink="">
      <xdr:nvSpPr>
        <xdr:cNvPr id="64" name="ZoneTexte 63">
          <a:extLst>
            <a:ext uri="{FF2B5EF4-FFF2-40B4-BE49-F238E27FC236}">
              <a16:creationId xmlns:a16="http://schemas.microsoft.com/office/drawing/2014/main" id="{C5DD0262-5984-460A-AA15-A5E8E8466B53}"/>
            </a:ext>
          </a:extLst>
        </xdr:cNvPr>
        <xdr:cNvSpPr txBox="1"/>
      </xdr:nvSpPr>
      <xdr:spPr>
        <a:xfrm>
          <a:off x="1350645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0</xdr:rowOff>
    </xdr:from>
    <xdr:ext cx="65" cy="172227"/>
    <xdr:sp macro="" textlink="">
      <xdr:nvSpPr>
        <xdr:cNvPr id="65" name="ZoneTexte 64">
          <a:extLst>
            <a:ext uri="{FF2B5EF4-FFF2-40B4-BE49-F238E27FC236}">
              <a16:creationId xmlns:a16="http://schemas.microsoft.com/office/drawing/2014/main" id="{940DED49-14FD-4E78-AC41-F24B2C28C844}"/>
            </a:ext>
          </a:extLst>
        </xdr:cNvPr>
        <xdr:cNvSpPr txBox="1"/>
      </xdr:nvSpPr>
      <xdr:spPr>
        <a:xfrm>
          <a:off x="13506450"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22</xdr:row>
      <xdr:rowOff>128587</xdr:rowOff>
    </xdr:from>
    <xdr:ext cx="65" cy="172227"/>
    <xdr:sp macro="" textlink="">
      <xdr:nvSpPr>
        <xdr:cNvPr id="66" name="ZoneTexte 65">
          <a:extLst>
            <a:ext uri="{FF2B5EF4-FFF2-40B4-BE49-F238E27FC236}">
              <a16:creationId xmlns:a16="http://schemas.microsoft.com/office/drawing/2014/main" id="{2A867BBA-BB2D-4D9C-9C44-EC287BF63EF0}"/>
            </a:ext>
          </a:extLst>
        </xdr:cNvPr>
        <xdr:cNvSpPr txBox="1"/>
      </xdr:nvSpPr>
      <xdr:spPr>
        <a:xfrm>
          <a:off x="135064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14</xdr:row>
      <xdr:rowOff>128587</xdr:rowOff>
    </xdr:from>
    <xdr:ext cx="65" cy="172227"/>
    <xdr:sp macro="" textlink="">
      <xdr:nvSpPr>
        <xdr:cNvPr id="67" name="ZoneTexte 66">
          <a:extLst>
            <a:ext uri="{FF2B5EF4-FFF2-40B4-BE49-F238E27FC236}">
              <a16:creationId xmlns:a16="http://schemas.microsoft.com/office/drawing/2014/main" id="{BE4034FE-0A6C-4320-87C2-FDB677FE46F6}"/>
            </a:ext>
          </a:extLst>
        </xdr:cNvPr>
        <xdr:cNvSpPr txBox="1"/>
      </xdr:nvSpPr>
      <xdr:spPr>
        <a:xfrm>
          <a:off x="1350645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20</xdr:row>
      <xdr:rowOff>128587</xdr:rowOff>
    </xdr:from>
    <xdr:ext cx="65" cy="172227"/>
    <xdr:sp macro="" textlink="">
      <xdr:nvSpPr>
        <xdr:cNvPr id="68" name="ZoneTexte 67">
          <a:extLst>
            <a:ext uri="{FF2B5EF4-FFF2-40B4-BE49-F238E27FC236}">
              <a16:creationId xmlns:a16="http://schemas.microsoft.com/office/drawing/2014/main" id="{130BCEAE-A8EC-4286-AA39-20BC94ACF332}"/>
            </a:ext>
          </a:extLst>
        </xdr:cNvPr>
        <xdr:cNvSpPr txBox="1"/>
      </xdr:nvSpPr>
      <xdr:spPr>
        <a:xfrm>
          <a:off x="13506450" y="5757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69" name="ZoneTexte 68">
          <a:extLst>
            <a:ext uri="{FF2B5EF4-FFF2-40B4-BE49-F238E27FC236}">
              <a16:creationId xmlns:a16="http://schemas.microsoft.com/office/drawing/2014/main" id="{285FD9C2-4917-4AC3-8E79-036C57E2EE12}"/>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20</xdr:row>
      <xdr:rowOff>128587</xdr:rowOff>
    </xdr:from>
    <xdr:ext cx="65" cy="172227"/>
    <xdr:sp macro="" textlink="">
      <xdr:nvSpPr>
        <xdr:cNvPr id="70" name="ZoneTexte 69">
          <a:extLst>
            <a:ext uri="{FF2B5EF4-FFF2-40B4-BE49-F238E27FC236}">
              <a16:creationId xmlns:a16="http://schemas.microsoft.com/office/drawing/2014/main" id="{DB7A3B34-F06E-4AFA-8F85-254F54775E69}"/>
            </a:ext>
          </a:extLst>
        </xdr:cNvPr>
        <xdr:cNvSpPr txBox="1"/>
      </xdr:nvSpPr>
      <xdr:spPr>
        <a:xfrm>
          <a:off x="13506450" y="5757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71" name="ZoneTexte 70">
          <a:extLst>
            <a:ext uri="{FF2B5EF4-FFF2-40B4-BE49-F238E27FC236}">
              <a16:creationId xmlns:a16="http://schemas.microsoft.com/office/drawing/2014/main" id="{3B90B27B-2077-4FAC-BA90-7F416F91DC9A}"/>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22</xdr:row>
      <xdr:rowOff>128587</xdr:rowOff>
    </xdr:from>
    <xdr:ext cx="65" cy="172227"/>
    <xdr:sp macro="" textlink="">
      <xdr:nvSpPr>
        <xdr:cNvPr id="72" name="ZoneTexte 71">
          <a:extLst>
            <a:ext uri="{FF2B5EF4-FFF2-40B4-BE49-F238E27FC236}">
              <a16:creationId xmlns:a16="http://schemas.microsoft.com/office/drawing/2014/main" id="{ADCD4827-A319-469A-8D2B-F5B4D656B3D3}"/>
            </a:ext>
          </a:extLst>
        </xdr:cNvPr>
        <xdr:cNvSpPr txBox="1"/>
      </xdr:nvSpPr>
      <xdr:spPr>
        <a:xfrm>
          <a:off x="135064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22</xdr:row>
      <xdr:rowOff>128587</xdr:rowOff>
    </xdr:from>
    <xdr:ext cx="65" cy="172227"/>
    <xdr:sp macro="" textlink="">
      <xdr:nvSpPr>
        <xdr:cNvPr id="73" name="ZoneTexte 72">
          <a:extLst>
            <a:ext uri="{FF2B5EF4-FFF2-40B4-BE49-F238E27FC236}">
              <a16:creationId xmlns:a16="http://schemas.microsoft.com/office/drawing/2014/main" id="{F064924E-428A-461F-8D72-67CD1E732E29}"/>
            </a:ext>
          </a:extLst>
        </xdr:cNvPr>
        <xdr:cNvSpPr txBox="1"/>
      </xdr:nvSpPr>
      <xdr:spPr>
        <a:xfrm>
          <a:off x="135064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22</xdr:row>
      <xdr:rowOff>128587</xdr:rowOff>
    </xdr:from>
    <xdr:ext cx="65" cy="172227"/>
    <xdr:sp macro="" textlink="">
      <xdr:nvSpPr>
        <xdr:cNvPr id="74" name="ZoneTexte 73">
          <a:extLst>
            <a:ext uri="{FF2B5EF4-FFF2-40B4-BE49-F238E27FC236}">
              <a16:creationId xmlns:a16="http://schemas.microsoft.com/office/drawing/2014/main" id="{D8EC39A0-E914-4192-B938-7C9A1E711BD7}"/>
            </a:ext>
          </a:extLst>
        </xdr:cNvPr>
        <xdr:cNvSpPr txBox="1"/>
      </xdr:nvSpPr>
      <xdr:spPr>
        <a:xfrm>
          <a:off x="135064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75" name="ZoneTexte 74">
          <a:extLst>
            <a:ext uri="{FF2B5EF4-FFF2-40B4-BE49-F238E27FC236}">
              <a16:creationId xmlns:a16="http://schemas.microsoft.com/office/drawing/2014/main" id="{1388FAE3-A70F-463D-809A-A8101C21D0EF}"/>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76" name="ZoneTexte 75">
          <a:extLst>
            <a:ext uri="{FF2B5EF4-FFF2-40B4-BE49-F238E27FC236}">
              <a16:creationId xmlns:a16="http://schemas.microsoft.com/office/drawing/2014/main" id="{A08AFD49-8578-4E23-B101-FC858C02B93F}"/>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77" name="ZoneTexte 76">
          <a:extLst>
            <a:ext uri="{FF2B5EF4-FFF2-40B4-BE49-F238E27FC236}">
              <a16:creationId xmlns:a16="http://schemas.microsoft.com/office/drawing/2014/main" id="{470455AD-DC17-4C9A-8BC4-7AD1E2E60209}"/>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78" name="ZoneTexte 77">
          <a:extLst>
            <a:ext uri="{FF2B5EF4-FFF2-40B4-BE49-F238E27FC236}">
              <a16:creationId xmlns:a16="http://schemas.microsoft.com/office/drawing/2014/main" id="{98E15938-238F-4D0C-BEF2-A56D44DA8C08}"/>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79" name="ZoneTexte 78">
          <a:extLst>
            <a:ext uri="{FF2B5EF4-FFF2-40B4-BE49-F238E27FC236}">
              <a16:creationId xmlns:a16="http://schemas.microsoft.com/office/drawing/2014/main" id="{4F13FA74-2A15-488C-AC99-F006D523D875}"/>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0" name="ZoneTexte 79">
          <a:extLst>
            <a:ext uri="{FF2B5EF4-FFF2-40B4-BE49-F238E27FC236}">
              <a16:creationId xmlns:a16="http://schemas.microsoft.com/office/drawing/2014/main" id="{639261D0-8BBB-48AD-BAF7-9B85CE1E3D35}"/>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1" name="ZoneTexte 80">
          <a:extLst>
            <a:ext uri="{FF2B5EF4-FFF2-40B4-BE49-F238E27FC236}">
              <a16:creationId xmlns:a16="http://schemas.microsoft.com/office/drawing/2014/main" id="{CFFE1E8D-CCA3-4156-8122-43DE7074B1A1}"/>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2" name="ZoneTexte 81">
          <a:extLst>
            <a:ext uri="{FF2B5EF4-FFF2-40B4-BE49-F238E27FC236}">
              <a16:creationId xmlns:a16="http://schemas.microsoft.com/office/drawing/2014/main" id="{49AF2CF2-85B2-43F0-94B0-D9043FAD7478}"/>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3" name="ZoneTexte 82">
          <a:extLst>
            <a:ext uri="{FF2B5EF4-FFF2-40B4-BE49-F238E27FC236}">
              <a16:creationId xmlns:a16="http://schemas.microsoft.com/office/drawing/2014/main" id="{3437F1CF-A8CC-431B-B7BE-4554675A892F}"/>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4" name="ZoneTexte 83">
          <a:extLst>
            <a:ext uri="{FF2B5EF4-FFF2-40B4-BE49-F238E27FC236}">
              <a16:creationId xmlns:a16="http://schemas.microsoft.com/office/drawing/2014/main" id="{FFA72826-A95D-45BE-80C2-B16F2F5A26A0}"/>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85" name="ZoneTexte 84">
          <a:extLst>
            <a:ext uri="{FF2B5EF4-FFF2-40B4-BE49-F238E27FC236}">
              <a16:creationId xmlns:a16="http://schemas.microsoft.com/office/drawing/2014/main" id="{69497E4B-D9E0-45A1-902C-3A23E286BED4}"/>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6" name="ZoneTexte 85">
          <a:extLst>
            <a:ext uri="{FF2B5EF4-FFF2-40B4-BE49-F238E27FC236}">
              <a16:creationId xmlns:a16="http://schemas.microsoft.com/office/drawing/2014/main" id="{A6C6496F-2758-4352-BC5C-77DE995C0B0B}"/>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7" name="ZoneTexte 86">
          <a:extLst>
            <a:ext uri="{FF2B5EF4-FFF2-40B4-BE49-F238E27FC236}">
              <a16:creationId xmlns:a16="http://schemas.microsoft.com/office/drawing/2014/main" id="{A942B342-20A0-4F8F-8F72-E2CB5A54EDE6}"/>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8" name="ZoneTexte 87">
          <a:extLst>
            <a:ext uri="{FF2B5EF4-FFF2-40B4-BE49-F238E27FC236}">
              <a16:creationId xmlns:a16="http://schemas.microsoft.com/office/drawing/2014/main" id="{DFB961CF-801E-4FB9-B0E3-CE6EC93DCC11}"/>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89" name="ZoneTexte 88">
          <a:extLst>
            <a:ext uri="{FF2B5EF4-FFF2-40B4-BE49-F238E27FC236}">
              <a16:creationId xmlns:a16="http://schemas.microsoft.com/office/drawing/2014/main" id="{0E8B04A8-360B-4DBA-B835-7B94A4487CBF}"/>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22</xdr:row>
      <xdr:rowOff>128587</xdr:rowOff>
    </xdr:from>
    <xdr:ext cx="65" cy="172227"/>
    <xdr:sp macro="" textlink="">
      <xdr:nvSpPr>
        <xdr:cNvPr id="90" name="ZoneTexte 89">
          <a:extLst>
            <a:ext uri="{FF2B5EF4-FFF2-40B4-BE49-F238E27FC236}">
              <a16:creationId xmlns:a16="http://schemas.microsoft.com/office/drawing/2014/main" id="{B9C9EFB8-D27F-4D7C-8BAB-86301B355AFF}"/>
            </a:ext>
          </a:extLst>
        </xdr:cNvPr>
        <xdr:cNvSpPr txBox="1"/>
      </xdr:nvSpPr>
      <xdr:spPr>
        <a:xfrm>
          <a:off x="135064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91" name="ZoneTexte 90">
          <a:extLst>
            <a:ext uri="{FF2B5EF4-FFF2-40B4-BE49-F238E27FC236}">
              <a16:creationId xmlns:a16="http://schemas.microsoft.com/office/drawing/2014/main" id="{6E6B8C71-778F-4FEE-99E2-8D62922AB0DC}"/>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22</xdr:row>
      <xdr:rowOff>128587</xdr:rowOff>
    </xdr:from>
    <xdr:ext cx="65" cy="172227"/>
    <xdr:sp macro="" textlink="">
      <xdr:nvSpPr>
        <xdr:cNvPr id="92" name="ZoneTexte 91">
          <a:extLst>
            <a:ext uri="{FF2B5EF4-FFF2-40B4-BE49-F238E27FC236}">
              <a16:creationId xmlns:a16="http://schemas.microsoft.com/office/drawing/2014/main" id="{D29ED7F2-934B-4C23-BB90-214C3FED301A}"/>
            </a:ext>
          </a:extLst>
        </xdr:cNvPr>
        <xdr:cNvSpPr txBox="1"/>
      </xdr:nvSpPr>
      <xdr:spPr>
        <a:xfrm>
          <a:off x="135064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93" name="ZoneTexte 92">
          <a:extLst>
            <a:ext uri="{FF2B5EF4-FFF2-40B4-BE49-F238E27FC236}">
              <a16:creationId xmlns:a16="http://schemas.microsoft.com/office/drawing/2014/main" id="{E9758BFE-C2B4-43C2-82E9-E540EFA5A38E}"/>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22</xdr:row>
      <xdr:rowOff>128587</xdr:rowOff>
    </xdr:from>
    <xdr:ext cx="65" cy="172227"/>
    <xdr:sp macro="" textlink="">
      <xdr:nvSpPr>
        <xdr:cNvPr id="94" name="ZoneTexte 93">
          <a:extLst>
            <a:ext uri="{FF2B5EF4-FFF2-40B4-BE49-F238E27FC236}">
              <a16:creationId xmlns:a16="http://schemas.microsoft.com/office/drawing/2014/main" id="{64221EDA-C4B0-4C33-890E-E54C949CC9CD}"/>
            </a:ext>
          </a:extLst>
        </xdr:cNvPr>
        <xdr:cNvSpPr txBox="1"/>
      </xdr:nvSpPr>
      <xdr:spPr>
        <a:xfrm>
          <a:off x="135064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95" name="ZoneTexte 94">
          <a:extLst>
            <a:ext uri="{FF2B5EF4-FFF2-40B4-BE49-F238E27FC236}">
              <a16:creationId xmlns:a16="http://schemas.microsoft.com/office/drawing/2014/main" id="{4F0EB1EA-50DB-4320-8A7D-FE1E96492C47}"/>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96" name="ZoneTexte 95">
          <a:extLst>
            <a:ext uri="{FF2B5EF4-FFF2-40B4-BE49-F238E27FC236}">
              <a16:creationId xmlns:a16="http://schemas.microsoft.com/office/drawing/2014/main" id="{69100925-D6C7-4635-840E-04221035AA97}"/>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97" name="ZoneTexte 96">
          <a:extLst>
            <a:ext uri="{FF2B5EF4-FFF2-40B4-BE49-F238E27FC236}">
              <a16:creationId xmlns:a16="http://schemas.microsoft.com/office/drawing/2014/main" id="{1DFE26E9-A528-47CD-A719-E7C599D13650}"/>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98" name="ZoneTexte 97">
          <a:extLst>
            <a:ext uri="{FF2B5EF4-FFF2-40B4-BE49-F238E27FC236}">
              <a16:creationId xmlns:a16="http://schemas.microsoft.com/office/drawing/2014/main" id="{B144E910-47A3-470F-8BEE-67F5D54A1DA0}"/>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99" name="ZoneTexte 98">
          <a:extLst>
            <a:ext uri="{FF2B5EF4-FFF2-40B4-BE49-F238E27FC236}">
              <a16:creationId xmlns:a16="http://schemas.microsoft.com/office/drawing/2014/main" id="{F1031E0D-29C2-472A-9A9C-BFFFB1E5029D}"/>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100" name="ZoneTexte 99">
          <a:extLst>
            <a:ext uri="{FF2B5EF4-FFF2-40B4-BE49-F238E27FC236}">
              <a16:creationId xmlns:a16="http://schemas.microsoft.com/office/drawing/2014/main" id="{4AC613B2-C3B0-4A5A-BB33-60DDA210DCDC}"/>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101" name="ZoneTexte 100">
          <a:extLst>
            <a:ext uri="{FF2B5EF4-FFF2-40B4-BE49-F238E27FC236}">
              <a16:creationId xmlns:a16="http://schemas.microsoft.com/office/drawing/2014/main" id="{84254CD6-0C8E-495E-96F5-E4D61FB8B5F1}"/>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102" name="ZoneTexte 101">
          <a:extLst>
            <a:ext uri="{FF2B5EF4-FFF2-40B4-BE49-F238E27FC236}">
              <a16:creationId xmlns:a16="http://schemas.microsoft.com/office/drawing/2014/main" id="{37EB0B86-3A1B-46DD-970D-184799397516}"/>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103" name="ZoneTexte 102">
          <a:extLst>
            <a:ext uri="{FF2B5EF4-FFF2-40B4-BE49-F238E27FC236}">
              <a16:creationId xmlns:a16="http://schemas.microsoft.com/office/drawing/2014/main" id="{71094577-0531-48A2-8977-3FC924F657A6}"/>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104" name="ZoneTexte 103">
          <a:extLst>
            <a:ext uri="{FF2B5EF4-FFF2-40B4-BE49-F238E27FC236}">
              <a16:creationId xmlns:a16="http://schemas.microsoft.com/office/drawing/2014/main" id="{E11195E0-FC25-454D-B137-666DAAF5C89E}"/>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105" name="ZoneTexte 104">
          <a:extLst>
            <a:ext uri="{FF2B5EF4-FFF2-40B4-BE49-F238E27FC236}">
              <a16:creationId xmlns:a16="http://schemas.microsoft.com/office/drawing/2014/main" id="{1893BBA1-2B29-416E-BFE8-578136C2C618}"/>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106" name="ZoneTexte 105">
          <a:extLst>
            <a:ext uri="{FF2B5EF4-FFF2-40B4-BE49-F238E27FC236}">
              <a16:creationId xmlns:a16="http://schemas.microsoft.com/office/drawing/2014/main" id="{901A926A-F883-4E41-8537-83C98600AFF2}"/>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107" name="ZoneTexte 106">
          <a:extLst>
            <a:ext uri="{FF2B5EF4-FFF2-40B4-BE49-F238E27FC236}">
              <a16:creationId xmlns:a16="http://schemas.microsoft.com/office/drawing/2014/main" id="{B68390ED-40F5-4383-911B-1EB925901DAE}"/>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108" name="ZoneTexte 107">
          <a:extLst>
            <a:ext uri="{FF2B5EF4-FFF2-40B4-BE49-F238E27FC236}">
              <a16:creationId xmlns:a16="http://schemas.microsoft.com/office/drawing/2014/main" id="{F0C9DB9E-645C-40EE-9B3E-C4315533D3F3}"/>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109" name="ZoneTexte 108">
          <a:extLst>
            <a:ext uri="{FF2B5EF4-FFF2-40B4-BE49-F238E27FC236}">
              <a16:creationId xmlns:a16="http://schemas.microsoft.com/office/drawing/2014/main" id="{89A749C8-37B9-4566-84B3-A4E3774CBD26}"/>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110" name="ZoneTexte 109">
          <a:extLst>
            <a:ext uri="{FF2B5EF4-FFF2-40B4-BE49-F238E27FC236}">
              <a16:creationId xmlns:a16="http://schemas.microsoft.com/office/drawing/2014/main" id="{E38763C9-A198-4220-9765-39075CD20550}"/>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111" name="ZoneTexte 110">
          <a:extLst>
            <a:ext uri="{FF2B5EF4-FFF2-40B4-BE49-F238E27FC236}">
              <a16:creationId xmlns:a16="http://schemas.microsoft.com/office/drawing/2014/main" id="{A09E41A5-4C16-4740-B6E3-FBE850209EA4}"/>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112" name="ZoneTexte 111">
          <a:extLst>
            <a:ext uri="{FF2B5EF4-FFF2-40B4-BE49-F238E27FC236}">
              <a16:creationId xmlns:a16="http://schemas.microsoft.com/office/drawing/2014/main" id="{94C6C533-9C40-44A4-AB67-9A8A57C4DA93}"/>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113" name="ZoneTexte 112">
          <a:extLst>
            <a:ext uri="{FF2B5EF4-FFF2-40B4-BE49-F238E27FC236}">
              <a16:creationId xmlns:a16="http://schemas.microsoft.com/office/drawing/2014/main" id="{F90E4FEA-FC04-4E4C-A527-B30BF131C815}"/>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114" name="ZoneTexte 113">
          <a:extLst>
            <a:ext uri="{FF2B5EF4-FFF2-40B4-BE49-F238E27FC236}">
              <a16:creationId xmlns:a16="http://schemas.microsoft.com/office/drawing/2014/main" id="{4F700051-187D-42E5-A348-DFDAA92032F5}"/>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115" name="ZoneTexte 114">
          <a:extLst>
            <a:ext uri="{FF2B5EF4-FFF2-40B4-BE49-F238E27FC236}">
              <a16:creationId xmlns:a16="http://schemas.microsoft.com/office/drawing/2014/main" id="{689839C8-146E-4F2D-985E-80C333624A6E}"/>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116" name="ZoneTexte 115">
          <a:extLst>
            <a:ext uri="{FF2B5EF4-FFF2-40B4-BE49-F238E27FC236}">
              <a16:creationId xmlns:a16="http://schemas.microsoft.com/office/drawing/2014/main" id="{175DF7FF-522C-4C5C-958D-C3FF08B0F62A}"/>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117" name="ZoneTexte 116">
          <a:extLst>
            <a:ext uri="{FF2B5EF4-FFF2-40B4-BE49-F238E27FC236}">
              <a16:creationId xmlns:a16="http://schemas.microsoft.com/office/drawing/2014/main" id="{A13AF529-5DD5-4F8D-92D3-DCDFE396DB01}"/>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118" name="ZoneTexte 117">
          <a:extLst>
            <a:ext uri="{FF2B5EF4-FFF2-40B4-BE49-F238E27FC236}">
              <a16:creationId xmlns:a16="http://schemas.microsoft.com/office/drawing/2014/main" id="{D5901AF0-BB7E-4298-BD9B-C46FD45ED4B9}"/>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119" name="ZoneTexte 118">
          <a:extLst>
            <a:ext uri="{FF2B5EF4-FFF2-40B4-BE49-F238E27FC236}">
              <a16:creationId xmlns:a16="http://schemas.microsoft.com/office/drawing/2014/main" id="{2E5D9FB2-CCA8-44AC-A5EE-1E0BF69E971C}"/>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120" name="ZoneTexte 119">
          <a:extLst>
            <a:ext uri="{FF2B5EF4-FFF2-40B4-BE49-F238E27FC236}">
              <a16:creationId xmlns:a16="http://schemas.microsoft.com/office/drawing/2014/main" id="{50D55DB6-6CB7-4A12-9BB3-5D191537CB58}"/>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121" name="ZoneTexte 120">
          <a:extLst>
            <a:ext uri="{FF2B5EF4-FFF2-40B4-BE49-F238E27FC236}">
              <a16:creationId xmlns:a16="http://schemas.microsoft.com/office/drawing/2014/main" id="{D5C8ACDE-168F-4FB8-B48C-D59D51FD3583}"/>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122" name="ZoneTexte 121">
          <a:extLst>
            <a:ext uri="{FF2B5EF4-FFF2-40B4-BE49-F238E27FC236}">
              <a16:creationId xmlns:a16="http://schemas.microsoft.com/office/drawing/2014/main" id="{6463C0DB-B75A-410D-A7D8-84C77D9E3C1C}"/>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123" name="ZoneTexte 122">
          <a:extLst>
            <a:ext uri="{FF2B5EF4-FFF2-40B4-BE49-F238E27FC236}">
              <a16:creationId xmlns:a16="http://schemas.microsoft.com/office/drawing/2014/main" id="{30828AD0-4FA6-4EB1-BA80-068496C79BAE}"/>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124" name="ZoneTexte 123">
          <a:extLst>
            <a:ext uri="{FF2B5EF4-FFF2-40B4-BE49-F238E27FC236}">
              <a16:creationId xmlns:a16="http://schemas.microsoft.com/office/drawing/2014/main" id="{34A47EA4-E0DA-4BE9-894A-078A25C2BB1F}"/>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125" name="ZoneTexte 124">
          <a:extLst>
            <a:ext uri="{FF2B5EF4-FFF2-40B4-BE49-F238E27FC236}">
              <a16:creationId xmlns:a16="http://schemas.microsoft.com/office/drawing/2014/main" id="{75B317DA-1A98-4245-8308-A62116D28B13}"/>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126" name="ZoneTexte 125">
          <a:extLst>
            <a:ext uri="{FF2B5EF4-FFF2-40B4-BE49-F238E27FC236}">
              <a16:creationId xmlns:a16="http://schemas.microsoft.com/office/drawing/2014/main" id="{00FAC058-E4BF-476C-AEE4-AD7BA8934D06}"/>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127" name="ZoneTexte 126">
          <a:extLst>
            <a:ext uri="{FF2B5EF4-FFF2-40B4-BE49-F238E27FC236}">
              <a16:creationId xmlns:a16="http://schemas.microsoft.com/office/drawing/2014/main" id="{85C552FB-F1AB-4476-97E8-2534D3BFA67E}"/>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128" name="ZoneTexte 127">
          <a:extLst>
            <a:ext uri="{FF2B5EF4-FFF2-40B4-BE49-F238E27FC236}">
              <a16:creationId xmlns:a16="http://schemas.microsoft.com/office/drawing/2014/main" id="{491FBBCA-973E-4EEA-BB6A-D8400F1CFE16}"/>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129" name="ZoneTexte 128">
          <a:extLst>
            <a:ext uri="{FF2B5EF4-FFF2-40B4-BE49-F238E27FC236}">
              <a16:creationId xmlns:a16="http://schemas.microsoft.com/office/drawing/2014/main" id="{769E0CFB-20E4-440D-8BF5-A3BD287D0228}"/>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130" name="ZoneTexte 129">
          <a:extLst>
            <a:ext uri="{FF2B5EF4-FFF2-40B4-BE49-F238E27FC236}">
              <a16:creationId xmlns:a16="http://schemas.microsoft.com/office/drawing/2014/main" id="{0181E909-A60A-4102-9C1F-835B92C55C5C}"/>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131" name="ZoneTexte 130">
          <a:extLst>
            <a:ext uri="{FF2B5EF4-FFF2-40B4-BE49-F238E27FC236}">
              <a16:creationId xmlns:a16="http://schemas.microsoft.com/office/drawing/2014/main" id="{6089FB2D-D12D-4415-BB86-59949706FEB8}"/>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132" name="ZoneTexte 131">
          <a:extLst>
            <a:ext uri="{FF2B5EF4-FFF2-40B4-BE49-F238E27FC236}">
              <a16:creationId xmlns:a16="http://schemas.microsoft.com/office/drawing/2014/main" id="{56B4E4D2-BB44-42DD-8B7E-BDEFF35480E4}"/>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133" name="ZoneTexte 132">
          <a:extLst>
            <a:ext uri="{FF2B5EF4-FFF2-40B4-BE49-F238E27FC236}">
              <a16:creationId xmlns:a16="http://schemas.microsoft.com/office/drawing/2014/main" id="{C8DE5A13-763B-45A7-B216-9E86ADD9317A}"/>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134" name="ZoneTexte 133">
          <a:extLst>
            <a:ext uri="{FF2B5EF4-FFF2-40B4-BE49-F238E27FC236}">
              <a16:creationId xmlns:a16="http://schemas.microsoft.com/office/drawing/2014/main" id="{5ED46157-4DEA-4842-966E-56EFC0AC8022}"/>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135" name="ZoneTexte 134">
          <a:extLst>
            <a:ext uri="{FF2B5EF4-FFF2-40B4-BE49-F238E27FC236}">
              <a16:creationId xmlns:a16="http://schemas.microsoft.com/office/drawing/2014/main" id="{BFC20890-BF12-4FA1-B923-CBCDC10911A7}"/>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136" name="ZoneTexte 135">
          <a:extLst>
            <a:ext uri="{FF2B5EF4-FFF2-40B4-BE49-F238E27FC236}">
              <a16:creationId xmlns:a16="http://schemas.microsoft.com/office/drawing/2014/main" id="{A3C184AE-7EF8-4943-AB43-E55E415FF8D0}"/>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137" name="ZoneTexte 136">
          <a:extLst>
            <a:ext uri="{FF2B5EF4-FFF2-40B4-BE49-F238E27FC236}">
              <a16:creationId xmlns:a16="http://schemas.microsoft.com/office/drawing/2014/main" id="{226FE78C-E1D0-4730-BA8E-78C43213B7F3}"/>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138" name="ZoneTexte 137">
          <a:extLst>
            <a:ext uri="{FF2B5EF4-FFF2-40B4-BE49-F238E27FC236}">
              <a16:creationId xmlns:a16="http://schemas.microsoft.com/office/drawing/2014/main" id="{D24C338E-ED06-423D-8C16-D29A875D5C4F}"/>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139" name="ZoneTexte 138">
          <a:extLst>
            <a:ext uri="{FF2B5EF4-FFF2-40B4-BE49-F238E27FC236}">
              <a16:creationId xmlns:a16="http://schemas.microsoft.com/office/drawing/2014/main" id="{152F4393-B142-490D-9BD8-16A33441BE3E}"/>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140" name="ZoneTexte 139">
          <a:extLst>
            <a:ext uri="{FF2B5EF4-FFF2-40B4-BE49-F238E27FC236}">
              <a16:creationId xmlns:a16="http://schemas.microsoft.com/office/drawing/2014/main" id="{B21083DF-C882-4D68-8747-85286980B86D}"/>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141" name="ZoneTexte 140">
          <a:extLst>
            <a:ext uri="{FF2B5EF4-FFF2-40B4-BE49-F238E27FC236}">
              <a16:creationId xmlns:a16="http://schemas.microsoft.com/office/drawing/2014/main" id="{3804251E-2AB5-45BF-9998-61640EFD0D6E}"/>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142" name="ZoneTexte 141">
          <a:extLst>
            <a:ext uri="{FF2B5EF4-FFF2-40B4-BE49-F238E27FC236}">
              <a16:creationId xmlns:a16="http://schemas.microsoft.com/office/drawing/2014/main" id="{17151B33-610D-40E3-BA6C-40BBB2818585}"/>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143" name="ZoneTexte 142">
          <a:extLst>
            <a:ext uri="{FF2B5EF4-FFF2-40B4-BE49-F238E27FC236}">
              <a16:creationId xmlns:a16="http://schemas.microsoft.com/office/drawing/2014/main" id="{336B4848-FDFA-4155-800C-B1BEC24D44BB}"/>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144" name="ZoneTexte 143">
          <a:extLst>
            <a:ext uri="{FF2B5EF4-FFF2-40B4-BE49-F238E27FC236}">
              <a16:creationId xmlns:a16="http://schemas.microsoft.com/office/drawing/2014/main" id="{14C19C3A-3893-4815-AFA5-24FABF8F7F15}"/>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145" name="ZoneTexte 144">
          <a:extLst>
            <a:ext uri="{FF2B5EF4-FFF2-40B4-BE49-F238E27FC236}">
              <a16:creationId xmlns:a16="http://schemas.microsoft.com/office/drawing/2014/main" id="{C21D2B59-067E-4C13-B333-599FCA714E49}"/>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146" name="ZoneTexte 145">
          <a:extLst>
            <a:ext uri="{FF2B5EF4-FFF2-40B4-BE49-F238E27FC236}">
              <a16:creationId xmlns:a16="http://schemas.microsoft.com/office/drawing/2014/main" id="{07E7EBC3-073E-436E-8693-971C646D5279}"/>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147" name="ZoneTexte 146">
          <a:extLst>
            <a:ext uri="{FF2B5EF4-FFF2-40B4-BE49-F238E27FC236}">
              <a16:creationId xmlns:a16="http://schemas.microsoft.com/office/drawing/2014/main" id="{12762D0D-BD62-4B2F-AAE1-CE277C87D958}"/>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48" name="ZoneTexte 147">
          <a:extLst>
            <a:ext uri="{FF2B5EF4-FFF2-40B4-BE49-F238E27FC236}">
              <a16:creationId xmlns:a16="http://schemas.microsoft.com/office/drawing/2014/main" id="{4BDFD5D6-E2F1-4074-B156-08E209EB4E2B}"/>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149" name="ZoneTexte 148">
          <a:extLst>
            <a:ext uri="{FF2B5EF4-FFF2-40B4-BE49-F238E27FC236}">
              <a16:creationId xmlns:a16="http://schemas.microsoft.com/office/drawing/2014/main" id="{D9BA8EC5-3237-460B-98A9-9B43725246FE}"/>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50" name="ZoneTexte 149">
          <a:extLst>
            <a:ext uri="{FF2B5EF4-FFF2-40B4-BE49-F238E27FC236}">
              <a16:creationId xmlns:a16="http://schemas.microsoft.com/office/drawing/2014/main" id="{10296526-8A23-48BA-B33C-E9EADB88814F}"/>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151" name="ZoneTexte 150">
          <a:extLst>
            <a:ext uri="{FF2B5EF4-FFF2-40B4-BE49-F238E27FC236}">
              <a16:creationId xmlns:a16="http://schemas.microsoft.com/office/drawing/2014/main" id="{E9D16769-E0D1-4888-A239-C3BDE746D8FE}"/>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52" name="ZoneTexte 151">
          <a:extLst>
            <a:ext uri="{FF2B5EF4-FFF2-40B4-BE49-F238E27FC236}">
              <a16:creationId xmlns:a16="http://schemas.microsoft.com/office/drawing/2014/main" id="{9B831763-6312-4617-9F39-BCA01F557F4E}"/>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53" name="ZoneTexte 152">
          <a:extLst>
            <a:ext uri="{FF2B5EF4-FFF2-40B4-BE49-F238E27FC236}">
              <a16:creationId xmlns:a16="http://schemas.microsoft.com/office/drawing/2014/main" id="{563274A6-17EB-4742-AAC4-9EFD76E06208}"/>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54" name="ZoneTexte 153">
          <a:extLst>
            <a:ext uri="{FF2B5EF4-FFF2-40B4-BE49-F238E27FC236}">
              <a16:creationId xmlns:a16="http://schemas.microsoft.com/office/drawing/2014/main" id="{BE7690D6-2F90-486C-8BF0-F0B93543E899}"/>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55" name="ZoneTexte 154">
          <a:extLst>
            <a:ext uri="{FF2B5EF4-FFF2-40B4-BE49-F238E27FC236}">
              <a16:creationId xmlns:a16="http://schemas.microsoft.com/office/drawing/2014/main" id="{A52AEC97-29CF-431B-AF06-A9844DDDFBBF}"/>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56" name="ZoneTexte 155">
          <a:extLst>
            <a:ext uri="{FF2B5EF4-FFF2-40B4-BE49-F238E27FC236}">
              <a16:creationId xmlns:a16="http://schemas.microsoft.com/office/drawing/2014/main" id="{E9F697D2-81D4-40A7-99BE-FAA7DD093D17}"/>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57" name="ZoneTexte 156">
          <a:extLst>
            <a:ext uri="{FF2B5EF4-FFF2-40B4-BE49-F238E27FC236}">
              <a16:creationId xmlns:a16="http://schemas.microsoft.com/office/drawing/2014/main" id="{5DD67E97-1439-4F16-AC57-46FD68926958}"/>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58" name="ZoneTexte 157">
          <a:extLst>
            <a:ext uri="{FF2B5EF4-FFF2-40B4-BE49-F238E27FC236}">
              <a16:creationId xmlns:a16="http://schemas.microsoft.com/office/drawing/2014/main" id="{24C1BF1C-3E1C-4010-B748-75E4972DBACB}"/>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59" name="ZoneTexte 158">
          <a:extLst>
            <a:ext uri="{FF2B5EF4-FFF2-40B4-BE49-F238E27FC236}">
              <a16:creationId xmlns:a16="http://schemas.microsoft.com/office/drawing/2014/main" id="{87EDB2A4-E146-429B-9912-4B9739A0FBB9}"/>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60" name="ZoneTexte 159">
          <a:extLst>
            <a:ext uri="{FF2B5EF4-FFF2-40B4-BE49-F238E27FC236}">
              <a16:creationId xmlns:a16="http://schemas.microsoft.com/office/drawing/2014/main" id="{74A238BF-8BBC-46DE-A0F0-FF0E253F3B90}"/>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61" name="ZoneTexte 160">
          <a:extLst>
            <a:ext uri="{FF2B5EF4-FFF2-40B4-BE49-F238E27FC236}">
              <a16:creationId xmlns:a16="http://schemas.microsoft.com/office/drawing/2014/main" id="{CFA99360-705C-4E72-83E5-01EE11F73AF9}"/>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62" name="ZoneTexte 161">
          <a:extLst>
            <a:ext uri="{FF2B5EF4-FFF2-40B4-BE49-F238E27FC236}">
              <a16:creationId xmlns:a16="http://schemas.microsoft.com/office/drawing/2014/main" id="{E95A1D5B-61D4-45DE-A0BD-004BB9D4597A}"/>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63" name="ZoneTexte 162">
          <a:extLst>
            <a:ext uri="{FF2B5EF4-FFF2-40B4-BE49-F238E27FC236}">
              <a16:creationId xmlns:a16="http://schemas.microsoft.com/office/drawing/2014/main" id="{FFC971A4-A543-447A-8D57-560E16CB322E}"/>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64" name="ZoneTexte 163">
          <a:extLst>
            <a:ext uri="{FF2B5EF4-FFF2-40B4-BE49-F238E27FC236}">
              <a16:creationId xmlns:a16="http://schemas.microsoft.com/office/drawing/2014/main" id="{09EF32E7-3132-4FBF-81E4-BBF0B7E9B096}"/>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65" name="ZoneTexte 164">
          <a:extLst>
            <a:ext uri="{FF2B5EF4-FFF2-40B4-BE49-F238E27FC236}">
              <a16:creationId xmlns:a16="http://schemas.microsoft.com/office/drawing/2014/main" id="{1696A253-AC31-4FE4-9C04-FED2BFD2A0AF}"/>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66" name="ZoneTexte 165">
          <a:extLst>
            <a:ext uri="{FF2B5EF4-FFF2-40B4-BE49-F238E27FC236}">
              <a16:creationId xmlns:a16="http://schemas.microsoft.com/office/drawing/2014/main" id="{3925DEA1-D0A5-491D-B6BB-1CEFE51939B7}"/>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67" name="ZoneTexte 166">
          <a:extLst>
            <a:ext uri="{FF2B5EF4-FFF2-40B4-BE49-F238E27FC236}">
              <a16:creationId xmlns:a16="http://schemas.microsoft.com/office/drawing/2014/main" id="{36337F4F-1358-4EF7-BD24-BFC02C0912C1}"/>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68" name="ZoneTexte 167">
          <a:extLst>
            <a:ext uri="{FF2B5EF4-FFF2-40B4-BE49-F238E27FC236}">
              <a16:creationId xmlns:a16="http://schemas.microsoft.com/office/drawing/2014/main" id="{263C69D1-5731-48D4-9123-1849D4FCDAAE}"/>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69" name="ZoneTexte 168">
          <a:extLst>
            <a:ext uri="{FF2B5EF4-FFF2-40B4-BE49-F238E27FC236}">
              <a16:creationId xmlns:a16="http://schemas.microsoft.com/office/drawing/2014/main" id="{CA8ED285-67F4-458A-B7EF-6372F5FE5166}"/>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70" name="ZoneTexte 169">
          <a:extLst>
            <a:ext uri="{FF2B5EF4-FFF2-40B4-BE49-F238E27FC236}">
              <a16:creationId xmlns:a16="http://schemas.microsoft.com/office/drawing/2014/main" id="{2590305C-3B5A-4066-B0DB-C4D7F8FC9CA9}"/>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71" name="ZoneTexte 170">
          <a:extLst>
            <a:ext uri="{FF2B5EF4-FFF2-40B4-BE49-F238E27FC236}">
              <a16:creationId xmlns:a16="http://schemas.microsoft.com/office/drawing/2014/main" id="{FBE009CD-793F-4B84-942D-89B0A712AB81}"/>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72" name="ZoneTexte 171">
          <a:extLst>
            <a:ext uri="{FF2B5EF4-FFF2-40B4-BE49-F238E27FC236}">
              <a16:creationId xmlns:a16="http://schemas.microsoft.com/office/drawing/2014/main" id="{C6861A55-324C-4B3A-9084-B0F6D9368B97}"/>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73" name="ZoneTexte 172">
          <a:extLst>
            <a:ext uri="{FF2B5EF4-FFF2-40B4-BE49-F238E27FC236}">
              <a16:creationId xmlns:a16="http://schemas.microsoft.com/office/drawing/2014/main" id="{3CE93E03-B634-4EAF-BB18-3A7C0DED9413}"/>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74" name="ZoneTexte 173">
          <a:extLst>
            <a:ext uri="{FF2B5EF4-FFF2-40B4-BE49-F238E27FC236}">
              <a16:creationId xmlns:a16="http://schemas.microsoft.com/office/drawing/2014/main" id="{F562B164-7DA2-4D64-958C-D91C39356131}"/>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75" name="ZoneTexte 174">
          <a:extLst>
            <a:ext uri="{FF2B5EF4-FFF2-40B4-BE49-F238E27FC236}">
              <a16:creationId xmlns:a16="http://schemas.microsoft.com/office/drawing/2014/main" id="{1816AB6F-7230-4718-BBFC-645B4AA7BF50}"/>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76" name="ZoneTexte 175">
          <a:extLst>
            <a:ext uri="{FF2B5EF4-FFF2-40B4-BE49-F238E27FC236}">
              <a16:creationId xmlns:a16="http://schemas.microsoft.com/office/drawing/2014/main" id="{D7C6C445-89E7-42A0-912D-C1CC378C7D3D}"/>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77" name="ZoneTexte 176">
          <a:extLst>
            <a:ext uri="{FF2B5EF4-FFF2-40B4-BE49-F238E27FC236}">
              <a16:creationId xmlns:a16="http://schemas.microsoft.com/office/drawing/2014/main" id="{2DF7C184-E9D5-41CC-9C4F-B8B38F1D83AC}"/>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78" name="ZoneTexte 177">
          <a:extLst>
            <a:ext uri="{FF2B5EF4-FFF2-40B4-BE49-F238E27FC236}">
              <a16:creationId xmlns:a16="http://schemas.microsoft.com/office/drawing/2014/main" id="{C84FD8E0-3DF7-437E-B03E-6AF0971C2299}"/>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79" name="ZoneTexte 178">
          <a:extLst>
            <a:ext uri="{FF2B5EF4-FFF2-40B4-BE49-F238E27FC236}">
              <a16:creationId xmlns:a16="http://schemas.microsoft.com/office/drawing/2014/main" id="{2A5CF107-6967-47FE-A05A-7A96ECC42E71}"/>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80" name="ZoneTexte 179">
          <a:extLst>
            <a:ext uri="{FF2B5EF4-FFF2-40B4-BE49-F238E27FC236}">
              <a16:creationId xmlns:a16="http://schemas.microsoft.com/office/drawing/2014/main" id="{6BF383CA-A88C-4746-9EA8-4255B3FEB619}"/>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81" name="ZoneTexte 180">
          <a:extLst>
            <a:ext uri="{FF2B5EF4-FFF2-40B4-BE49-F238E27FC236}">
              <a16:creationId xmlns:a16="http://schemas.microsoft.com/office/drawing/2014/main" id="{33CA0532-6DA1-46F4-B914-028E57C3BC83}"/>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82" name="ZoneTexte 181">
          <a:extLst>
            <a:ext uri="{FF2B5EF4-FFF2-40B4-BE49-F238E27FC236}">
              <a16:creationId xmlns:a16="http://schemas.microsoft.com/office/drawing/2014/main" id="{1070ADFB-5887-481E-BC22-31E6B13CEC00}"/>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83" name="ZoneTexte 182">
          <a:extLst>
            <a:ext uri="{FF2B5EF4-FFF2-40B4-BE49-F238E27FC236}">
              <a16:creationId xmlns:a16="http://schemas.microsoft.com/office/drawing/2014/main" id="{5B855BBD-652B-4376-9E71-4667694B9D1C}"/>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184" name="ZoneTexte 183">
          <a:extLst>
            <a:ext uri="{FF2B5EF4-FFF2-40B4-BE49-F238E27FC236}">
              <a16:creationId xmlns:a16="http://schemas.microsoft.com/office/drawing/2014/main" id="{8804C2D5-7702-4BD5-A0AA-1FF8D9C802BD}"/>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85" name="ZoneTexte 184">
          <a:extLst>
            <a:ext uri="{FF2B5EF4-FFF2-40B4-BE49-F238E27FC236}">
              <a16:creationId xmlns:a16="http://schemas.microsoft.com/office/drawing/2014/main" id="{E05C8AE6-2C71-40B0-A70B-9E7613B4C0F7}"/>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186" name="ZoneTexte 185">
          <a:extLst>
            <a:ext uri="{FF2B5EF4-FFF2-40B4-BE49-F238E27FC236}">
              <a16:creationId xmlns:a16="http://schemas.microsoft.com/office/drawing/2014/main" id="{D5638C68-5145-4954-BF19-E6A4A0A8279E}"/>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187" name="ZoneTexte 186">
          <a:extLst>
            <a:ext uri="{FF2B5EF4-FFF2-40B4-BE49-F238E27FC236}">
              <a16:creationId xmlns:a16="http://schemas.microsoft.com/office/drawing/2014/main" id="{B34A54C2-114C-4140-A761-789F7D414E1B}"/>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188" name="ZoneTexte 187">
          <a:extLst>
            <a:ext uri="{FF2B5EF4-FFF2-40B4-BE49-F238E27FC236}">
              <a16:creationId xmlns:a16="http://schemas.microsoft.com/office/drawing/2014/main" id="{C66AF011-F9E4-4A01-AEED-1E33ADA5E0A8}"/>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189" name="ZoneTexte 188">
          <a:extLst>
            <a:ext uri="{FF2B5EF4-FFF2-40B4-BE49-F238E27FC236}">
              <a16:creationId xmlns:a16="http://schemas.microsoft.com/office/drawing/2014/main" id="{969E0062-C328-4000-9CC9-675695E5A0DA}"/>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190" name="ZoneTexte 189">
          <a:extLst>
            <a:ext uri="{FF2B5EF4-FFF2-40B4-BE49-F238E27FC236}">
              <a16:creationId xmlns:a16="http://schemas.microsoft.com/office/drawing/2014/main" id="{ACC97D08-78D5-459E-ACC1-365A995A46AD}"/>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191" name="ZoneTexte 190">
          <a:extLst>
            <a:ext uri="{FF2B5EF4-FFF2-40B4-BE49-F238E27FC236}">
              <a16:creationId xmlns:a16="http://schemas.microsoft.com/office/drawing/2014/main" id="{8A22238C-51F1-4A03-8223-E5FA3009A3B8}"/>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192" name="ZoneTexte 191">
          <a:extLst>
            <a:ext uri="{FF2B5EF4-FFF2-40B4-BE49-F238E27FC236}">
              <a16:creationId xmlns:a16="http://schemas.microsoft.com/office/drawing/2014/main" id="{57AC20A2-410F-47E0-80EF-2553AE309A3A}"/>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193" name="ZoneTexte 192">
          <a:extLst>
            <a:ext uri="{FF2B5EF4-FFF2-40B4-BE49-F238E27FC236}">
              <a16:creationId xmlns:a16="http://schemas.microsoft.com/office/drawing/2014/main" id="{6FA1A60B-94E6-4A8F-A2BB-60ACA6D7261D}"/>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194" name="ZoneTexte 193">
          <a:extLst>
            <a:ext uri="{FF2B5EF4-FFF2-40B4-BE49-F238E27FC236}">
              <a16:creationId xmlns:a16="http://schemas.microsoft.com/office/drawing/2014/main" id="{32360922-67BE-4708-9F63-A012F16EA14F}"/>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195" name="ZoneTexte 194">
          <a:extLst>
            <a:ext uri="{FF2B5EF4-FFF2-40B4-BE49-F238E27FC236}">
              <a16:creationId xmlns:a16="http://schemas.microsoft.com/office/drawing/2014/main" id="{C75B2B89-1CC6-42FB-B401-E4D04A1A029B}"/>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196" name="ZoneTexte 195">
          <a:extLst>
            <a:ext uri="{FF2B5EF4-FFF2-40B4-BE49-F238E27FC236}">
              <a16:creationId xmlns:a16="http://schemas.microsoft.com/office/drawing/2014/main" id="{2B45A6CB-F564-4239-AE65-E7A205009141}"/>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197" name="ZoneTexte 196">
          <a:extLst>
            <a:ext uri="{FF2B5EF4-FFF2-40B4-BE49-F238E27FC236}">
              <a16:creationId xmlns:a16="http://schemas.microsoft.com/office/drawing/2014/main" id="{E2DAC056-6DEF-4EE5-A28F-9A442F6B7B08}"/>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198" name="ZoneTexte 197">
          <a:extLst>
            <a:ext uri="{FF2B5EF4-FFF2-40B4-BE49-F238E27FC236}">
              <a16:creationId xmlns:a16="http://schemas.microsoft.com/office/drawing/2014/main" id="{7C7EA08F-3F01-407F-80D9-00568F6E9787}"/>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199" name="ZoneTexte 198">
          <a:extLst>
            <a:ext uri="{FF2B5EF4-FFF2-40B4-BE49-F238E27FC236}">
              <a16:creationId xmlns:a16="http://schemas.microsoft.com/office/drawing/2014/main" id="{3DC42482-DA31-4323-8D7A-301B8BAED5CD}"/>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200" name="ZoneTexte 199">
          <a:extLst>
            <a:ext uri="{FF2B5EF4-FFF2-40B4-BE49-F238E27FC236}">
              <a16:creationId xmlns:a16="http://schemas.microsoft.com/office/drawing/2014/main" id="{07D2EBEF-5B3C-49F5-AE1E-EE90492F4452}"/>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201" name="ZoneTexte 200">
          <a:extLst>
            <a:ext uri="{FF2B5EF4-FFF2-40B4-BE49-F238E27FC236}">
              <a16:creationId xmlns:a16="http://schemas.microsoft.com/office/drawing/2014/main" id="{90B1280F-E5D1-48BF-9971-3A41395A1C4E}"/>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202" name="ZoneTexte 201">
          <a:extLst>
            <a:ext uri="{FF2B5EF4-FFF2-40B4-BE49-F238E27FC236}">
              <a16:creationId xmlns:a16="http://schemas.microsoft.com/office/drawing/2014/main" id="{37C05C50-B1E1-48BC-B163-A58AA22CCF88}"/>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203" name="ZoneTexte 202">
          <a:extLst>
            <a:ext uri="{FF2B5EF4-FFF2-40B4-BE49-F238E27FC236}">
              <a16:creationId xmlns:a16="http://schemas.microsoft.com/office/drawing/2014/main" id="{427FB9D2-C515-464E-BC4E-F2EF48C0D9CE}"/>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204" name="ZoneTexte 203">
          <a:extLst>
            <a:ext uri="{FF2B5EF4-FFF2-40B4-BE49-F238E27FC236}">
              <a16:creationId xmlns:a16="http://schemas.microsoft.com/office/drawing/2014/main" id="{6F735256-6735-4C85-924C-D109345FA428}"/>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205" name="ZoneTexte 204">
          <a:extLst>
            <a:ext uri="{FF2B5EF4-FFF2-40B4-BE49-F238E27FC236}">
              <a16:creationId xmlns:a16="http://schemas.microsoft.com/office/drawing/2014/main" id="{5D49D847-89DB-461E-BDD7-16C356865ED6}"/>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206" name="ZoneTexte 205">
          <a:extLst>
            <a:ext uri="{FF2B5EF4-FFF2-40B4-BE49-F238E27FC236}">
              <a16:creationId xmlns:a16="http://schemas.microsoft.com/office/drawing/2014/main" id="{FD4BF340-3539-4D59-8EB4-ACE999D09624}"/>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207" name="ZoneTexte 206">
          <a:extLst>
            <a:ext uri="{FF2B5EF4-FFF2-40B4-BE49-F238E27FC236}">
              <a16:creationId xmlns:a16="http://schemas.microsoft.com/office/drawing/2014/main" id="{F91E6EB2-9F8B-49CC-8283-C4085C7AF388}"/>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208" name="ZoneTexte 207">
          <a:extLst>
            <a:ext uri="{FF2B5EF4-FFF2-40B4-BE49-F238E27FC236}">
              <a16:creationId xmlns:a16="http://schemas.microsoft.com/office/drawing/2014/main" id="{F91F0605-C4B1-48A7-B8DA-E9F24AD33BFF}"/>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209" name="ZoneTexte 208">
          <a:extLst>
            <a:ext uri="{FF2B5EF4-FFF2-40B4-BE49-F238E27FC236}">
              <a16:creationId xmlns:a16="http://schemas.microsoft.com/office/drawing/2014/main" id="{7A2B7B7B-98F0-475E-B9BA-1EE6EAFD68F0}"/>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210" name="ZoneTexte 209">
          <a:extLst>
            <a:ext uri="{FF2B5EF4-FFF2-40B4-BE49-F238E27FC236}">
              <a16:creationId xmlns:a16="http://schemas.microsoft.com/office/drawing/2014/main" id="{0E29143B-B58B-4D26-BC10-A7C7548929E7}"/>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211" name="ZoneTexte 210">
          <a:extLst>
            <a:ext uri="{FF2B5EF4-FFF2-40B4-BE49-F238E27FC236}">
              <a16:creationId xmlns:a16="http://schemas.microsoft.com/office/drawing/2014/main" id="{E9B92FC7-019C-4DE2-A82E-FAA6A72A1591}"/>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212" name="ZoneTexte 211">
          <a:extLst>
            <a:ext uri="{FF2B5EF4-FFF2-40B4-BE49-F238E27FC236}">
              <a16:creationId xmlns:a16="http://schemas.microsoft.com/office/drawing/2014/main" id="{33ABC898-7A16-4B7D-8108-BF7837D2767A}"/>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213" name="ZoneTexte 212">
          <a:extLst>
            <a:ext uri="{FF2B5EF4-FFF2-40B4-BE49-F238E27FC236}">
              <a16:creationId xmlns:a16="http://schemas.microsoft.com/office/drawing/2014/main" id="{286A6DC6-CB67-43FC-837E-4A709BC75B62}"/>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214" name="ZoneTexte 213">
          <a:extLst>
            <a:ext uri="{FF2B5EF4-FFF2-40B4-BE49-F238E27FC236}">
              <a16:creationId xmlns:a16="http://schemas.microsoft.com/office/drawing/2014/main" id="{B7EE6CC1-541F-472C-BB83-D5DFEDBC085F}"/>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215" name="ZoneTexte 214">
          <a:extLst>
            <a:ext uri="{FF2B5EF4-FFF2-40B4-BE49-F238E27FC236}">
              <a16:creationId xmlns:a16="http://schemas.microsoft.com/office/drawing/2014/main" id="{824B36E4-168E-43CE-A15C-1D662A4966E4}"/>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216" name="ZoneTexte 215">
          <a:extLst>
            <a:ext uri="{FF2B5EF4-FFF2-40B4-BE49-F238E27FC236}">
              <a16:creationId xmlns:a16="http://schemas.microsoft.com/office/drawing/2014/main" id="{8E1B0C2F-B70E-46A4-B51C-97BC888C0865}"/>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217" name="ZoneTexte 216">
          <a:extLst>
            <a:ext uri="{FF2B5EF4-FFF2-40B4-BE49-F238E27FC236}">
              <a16:creationId xmlns:a16="http://schemas.microsoft.com/office/drawing/2014/main" id="{6FE6279B-1F56-400F-BF2F-07A82A6C5F3A}"/>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218" name="ZoneTexte 217">
          <a:extLst>
            <a:ext uri="{FF2B5EF4-FFF2-40B4-BE49-F238E27FC236}">
              <a16:creationId xmlns:a16="http://schemas.microsoft.com/office/drawing/2014/main" id="{05F01527-7B1F-40C9-8189-39BF807214C4}"/>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219" name="ZoneTexte 218">
          <a:extLst>
            <a:ext uri="{FF2B5EF4-FFF2-40B4-BE49-F238E27FC236}">
              <a16:creationId xmlns:a16="http://schemas.microsoft.com/office/drawing/2014/main" id="{0FB31657-8D3A-4908-BEBB-B56E5F2521C0}"/>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20" name="ZoneTexte 219">
          <a:extLst>
            <a:ext uri="{FF2B5EF4-FFF2-40B4-BE49-F238E27FC236}">
              <a16:creationId xmlns:a16="http://schemas.microsoft.com/office/drawing/2014/main" id="{E2D3B8CD-FA25-4732-8260-F66ABFA3FE57}"/>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221" name="ZoneTexte 220">
          <a:extLst>
            <a:ext uri="{FF2B5EF4-FFF2-40B4-BE49-F238E27FC236}">
              <a16:creationId xmlns:a16="http://schemas.microsoft.com/office/drawing/2014/main" id="{26C54AF5-12F1-43A3-8721-9D9CD32EF2C1}"/>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22" name="ZoneTexte 221">
          <a:extLst>
            <a:ext uri="{FF2B5EF4-FFF2-40B4-BE49-F238E27FC236}">
              <a16:creationId xmlns:a16="http://schemas.microsoft.com/office/drawing/2014/main" id="{BCF5DA5B-BD1B-49A8-8AA0-622AB626305B}"/>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223" name="ZoneTexte 222">
          <a:extLst>
            <a:ext uri="{FF2B5EF4-FFF2-40B4-BE49-F238E27FC236}">
              <a16:creationId xmlns:a16="http://schemas.microsoft.com/office/drawing/2014/main" id="{6ABBFD69-55A6-4AA9-8F21-BE43D1403412}"/>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24" name="ZoneTexte 223">
          <a:extLst>
            <a:ext uri="{FF2B5EF4-FFF2-40B4-BE49-F238E27FC236}">
              <a16:creationId xmlns:a16="http://schemas.microsoft.com/office/drawing/2014/main" id="{D275DAB2-C5D7-4793-B069-92B054B41510}"/>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25" name="ZoneTexte 224">
          <a:extLst>
            <a:ext uri="{FF2B5EF4-FFF2-40B4-BE49-F238E27FC236}">
              <a16:creationId xmlns:a16="http://schemas.microsoft.com/office/drawing/2014/main" id="{FB731F93-DCE6-46FC-84AD-51E448D146B9}"/>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26" name="ZoneTexte 225">
          <a:extLst>
            <a:ext uri="{FF2B5EF4-FFF2-40B4-BE49-F238E27FC236}">
              <a16:creationId xmlns:a16="http://schemas.microsoft.com/office/drawing/2014/main" id="{2D122780-52E9-4B2B-AF55-56EC1BE688C5}"/>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27" name="ZoneTexte 226">
          <a:extLst>
            <a:ext uri="{FF2B5EF4-FFF2-40B4-BE49-F238E27FC236}">
              <a16:creationId xmlns:a16="http://schemas.microsoft.com/office/drawing/2014/main" id="{21F60809-6830-4939-B535-9CB3A81FDFD8}"/>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28" name="ZoneTexte 227">
          <a:extLst>
            <a:ext uri="{FF2B5EF4-FFF2-40B4-BE49-F238E27FC236}">
              <a16:creationId xmlns:a16="http://schemas.microsoft.com/office/drawing/2014/main" id="{92F27DE2-B7D6-4CFB-8F21-07AF52DFE451}"/>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29" name="ZoneTexte 228">
          <a:extLst>
            <a:ext uri="{FF2B5EF4-FFF2-40B4-BE49-F238E27FC236}">
              <a16:creationId xmlns:a16="http://schemas.microsoft.com/office/drawing/2014/main" id="{EBD8A7B5-C6DB-4091-BF7D-BB424D292BC4}"/>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30" name="ZoneTexte 229">
          <a:extLst>
            <a:ext uri="{FF2B5EF4-FFF2-40B4-BE49-F238E27FC236}">
              <a16:creationId xmlns:a16="http://schemas.microsoft.com/office/drawing/2014/main" id="{5D732ABB-F472-47AC-A9C3-20F2B273D61B}"/>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31" name="ZoneTexte 230">
          <a:extLst>
            <a:ext uri="{FF2B5EF4-FFF2-40B4-BE49-F238E27FC236}">
              <a16:creationId xmlns:a16="http://schemas.microsoft.com/office/drawing/2014/main" id="{6435BE07-7BC7-4121-8711-E98D83BCEA45}"/>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232" name="ZoneTexte 231">
          <a:extLst>
            <a:ext uri="{FF2B5EF4-FFF2-40B4-BE49-F238E27FC236}">
              <a16:creationId xmlns:a16="http://schemas.microsoft.com/office/drawing/2014/main" id="{5F05268F-BC03-43B8-B02E-E2B6D7C7F2C4}"/>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33" name="ZoneTexte 232">
          <a:extLst>
            <a:ext uri="{FF2B5EF4-FFF2-40B4-BE49-F238E27FC236}">
              <a16:creationId xmlns:a16="http://schemas.microsoft.com/office/drawing/2014/main" id="{8A22512A-A569-4F42-A1B3-1E786AD5AF28}"/>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234" name="ZoneTexte 233">
          <a:extLst>
            <a:ext uri="{FF2B5EF4-FFF2-40B4-BE49-F238E27FC236}">
              <a16:creationId xmlns:a16="http://schemas.microsoft.com/office/drawing/2014/main" id="{D3C30B2B-7D31-45F4-BBE7-C0AE718329B6}"/>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35" name="ZoneTexte 234">
          <a:extLst>
            <a:ext uri="{FF2B5EF4-FFF2-40B4-BE49-F238E27FC236}">
              <a16:creationId xmlns:a16="http://schemas.microsoft.com/office/drawing/2014/main" id="{AB7E09C4-86BB-4AAC-8A2B-CD1B653A3FAD}"/>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236" name="ZoneTexte 235">
          <a:extLst>
            <a:ext uri="{FF2B5EF4-FFF2-40B4-BE49-F238E27FC236}">
              <a16:creationId xmlns:a16="http://schemas.microsoft.com/office/drawing/2014/main" id="{EBBD3027-8DD2-4749-B5C5-9EABEFBAFD9A}"/>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237" name="ZoneTexte 236">
          <a:extLst>
            <a:ext uri="{FF2B5EF4-FFF2-40B4-BE49-F238E27FC236}">
              <a16:creationId xmlns:a16="http://schemas.microsoft.com/office/drawing/2014/main" id="{1E68898A-9716-4C35-84F8-753A680995A0}"/>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238" name="ZoneTexte 237">
          <a:extLst>
            <a:ext uri="{FF2B5EF4-FFF2-40B4-BE49-F238E27FC236}">
              <a16:creationId xmlns:a16="http://schemas.microsoft.com/office/drawing/2014/main" id="{B02D4AD0-68CD-4D4F-A022-3B6FE4330501}"/>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239" name="ZoneTexte 238">
          <a:extLst>
            <a:ext uri="{FF2B5EF4-FFF2-40B4-BE49-F238E27FC236}">
              <a16:creationId xmlns:a16="http://schemas.microsoft.com/office/drawing/2014/main" id="{13FC7FE9-2F23-44BB-9D94-056AC6008229}"/>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240" name="ZoneTexte 239">
          <a:extLst>
            <a:ext uri="{FF2B5EF4-FFF2-40B4-BE49-F238E27FC236}">
              <a16:creationId xmlns:a16="http://schemas.microsoft.com/office/drawing/2014/main" id="{AFA76E4C-286D-4745-AA17-DA7B5A65C3F6}"/>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241" name="ZoneTexte 240">
          <a:extLst>
            <a:ext uri="{FF2B5EF4-FFF2-40B4-BE49-F238E27FC236}">
              <a16:creationId xmlns:a16="http://schemas.microsoft.com/office/drawing/2014/main" id="{4240E6FC-7672-41AD-801D-9C12F85E40D6}"/>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242" name="ZoneTexte 241">
          <a:extLst>
            <a:ext uri="{FF2B5EF4-FFF2-40B4-BE49-F238E27FC236}">
              <a16:creationId xmlns:a16="http://schemas.microsoft.com/office/drawing/2014/main" id="{B22D1570-BA49-4DED-B5E1-EAF00CA7DB6E}"/>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243" name="ZoneTexte 242">
          <a:extLst>
            <a:ext uri="{FF2B5EF4-FFF2-40B4-BE49-F238E27FC236}">
              <a16:creationId xmlns:a16="http://schemas.microsoft.com/office/drawing/2014/main" id="{41D74881-F250-453B-A5C1-7F37C1D78DBB}"/>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44" name="ZoneTexte 243">
          <a:extLst>
            <a:ext uri="{FF2B5EF4-FFF2-40B4-BE49-F238E27FC236}">
              <a16:creationId xmlns:a16="http://schemas.microsoft.com/office/drawing/2014/main" id="{A981A5C4-C18F-4341-BAFB-919DC54B8A82}"/>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245" name="ZoneTexte 244">
          <a:extLst>
            <a:ext uri="{FF2B5EF4-FFF2-40B4-BE49-F238E27FC236}">
              <a16:creationId xmlns:a16="http://schemas.microsoft.com/office/drawing/2014/main" id="{86BE3E9F-CA30-43C4-957D-47F73A9FA77E}"/>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46" name="ZoneTexte 245">
          <a:extLst>
            <a:ext uri="{FF2B5EF4-FFF2-40B4-BE49-F238E27FC236}">
              <a16:creationId xmlns:a16="http://schemas.microsoft.com/office/drawing/2014/main" id="{3B2872EB-F4CB-48A1-A9F3-548B8C96C280}"/>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247" name="ZoneTexte 246">
          <a:extLst>
            <a:ext uri="{FF2B5EF4-FFF2-40B4-BE49-F238E27FC236}">
              <a16:creationId xmlns:a16="http://schemas.microsoft.com/office/drawing/2014/main" id="{B37CB96B-1107-4F2E-A125-9FFC84D97A01}"/>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48" name="ZoneTexte 247">
          <a:extLst>
            <a:ext uri="{FF2B5EF4-FFF2-40B4-BE49-F238E27FC236}">
              <a16:creationId xmlns:a16="http://schemas.microsoft.com/office/drawing/2014/main" id="{0133EE62-91A2-402E-80F4-15C2A0F01624}"/>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49" name="ZoneTexte 248">
          <a:extLst>
            <a:ext uri="{FF2B5EF4-FFF2-40B4-BE49-F238E27FC236}">
              <a16:creationId xmlns:a16="http://schemas.microsoft.com/office/drawing/2014/main" id="{61210531-F311-463B-AE96-0ECF918012B7}"/>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50" name="ZoneTexte 249">
          <a:extLst>
            <a:ext uri="{FF2B5EF4-FFF2-40B4-BE49-F238E27FC236}">
              <a16:creationId xmlns:a16="http://schemas.microsoft.com/office/drawing/2014/main" id="{41BE9294-779E-482A-9AE4-F550A4BFBFDD}"/>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51" name="ZoneTexte 250">
          <a:extLst>
            <a:ext uri="{FF2B5EF4-FFF2-40B4-BE49-F238E27FC236}">
              <a16:creationId xmlns:a16="http://schemas.microsoft.com/office/drawing/2014/main" id="{668E22AE-B97C-4FF2-AFD8-6C5A0B582289}"/>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52" name="ZoneTexte 251">
          <a:extLst>
            <a:ext uri="{FF2B5EF4-FFF2-40B4-BE49-F238E27FC236}">
              <a16:creationId xmlns:a16="http://schemas.microsoft.com/office/drawing/2014/main" id="{E4626EEA-0A19-4D80-B021-EB97547A7833}"/>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53" name="ZoneTexte 252">
          <a:extLst>
            <a:ext uri="{FF2B5EF4-FFF2-40B4-BE49-F238E27FC236}">
              <a16:creationId xmlns:a16="http://schemas.microsoft.com/office/drawing/2014/main" id="{7697E4A7-424F-474F-9799-46AFFE5A7AAC}"/>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54" name="ZoneTexte 253">
          <a:extLst>
            <a:ext uri="{FF2B5EF4-FFF2-40B4-BE49-F238E27FC236}">
              <a16:creationId xmlns:a16="http://schemas.microsoft.com/office/drawing/2014/main" id="{B1AC2E4A-4593-4592-AA6D-23270C031F36}"/>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55" name="ZoneTexte 254">
          <a:extLst>
            <a:ext uri="{FF2B5EF4-FFF2-40B4-BE49-F238E27FC236}">
              <a16:creationId xmlns:a16="http://schemas.microsoft.com/office/drawing/2014/main" id="{185D35C1-A98B-4667-9E20-3E383628EA99}"/>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56" name="ZoneTexte 255">
          <a:extLst>
            <a:ext uri="{FF2B5EF4-FFF2-40B4-BE49-F238E27FC236}">
              <a16:creationId xmlns:a16="http://schemas.microsoft.com/office/drawing/2014/main" id="{9C2B6B03-C937-4D24-8A23-D90B439FB7A8}"/>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57" name="ZoneTexte 256">
          <a:extLst>
            <a:ext uri="{FF2B5EF4-FFF2-40B4-BE49-F238E27FC236}">
              <a16:creationId xmlns:a16="http://schemas.microsoft.com/office/drawing/2014/main" id="{18F00A23-26AB-455B-BC6D-F98BAFF7A84A}"/>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58" name="ZoneTexte 257">
          <a:extLst>
            <a:ext uri="{FF2B5EF4-FFF2-40B4-BE49-F238E27FC236}">
              <a16:creationId xmlns:a16="http://schemas.microsoft.com/office/drawing/2014/main" id="{829F1CBD-DAA0-4D33-B0BF-FAF08246E222}"/>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59" name="ZoneTexte 258">
          <a:extLst>
            <a:ext uri="{FF2B5EF4-FFF2-40B4-BE49-F238E27FC236}">
              <a16:creationId xmlns:a16="http://schemas.microsoft.com/office/drawing/2014/main" id="{4596FDA9-6C0E-4675-9781-111ACF55F097}"/>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60" name="ZoneTexte 259">
          <a:extLst>
            <a:ext uri="{FF2B5EF4-FFF2-40B4-BE49-F238E27FC236}">
              <a16:creationId xmlns:a16="http://schemas.microsoft.com/office/drawing/2014/main" id="{B0F5DB2E-0286-43CF-8068-B2E1BBA4BC4B}"/>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61" name="ZoneTexte 260">
          <a:extLst>
            <a:ext uri="{FF2B5EF4-FFF2-40B4-BE49-F238E27FC236}">
              <a16:creationId xmlns:a16="http://schemas.microsoft.com/office/drawing/2014/main" id="{06B58E25-B3FC-414A-A8AF-E0CB439BDA1E}"/>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62" name="ZoneTexte 261">
          <a:extLst>
            <a:ext uri="{FF2B5EF4-FFF2-40B4-BE49-F238E27FC236}">
              <a16:creationId xmlns:a16="http://schemas.microsoft.com/office/drawing/2014/main" id="{212E329B-1522-4A90-B06D-5CD4F8C1D800}"/>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63" name="ZoneTexte 262">
          <a:extLst>
            <a:ext uri="{FF2B5EF4-FFF2-40B4-BE49-F238E27FC236}">
              <a16:creationId xmlns:a16="http://schemas.microsoft.com/office/drawing/2014/main" id="{412623BB-07E7-4942-9338-BF594BE33E16}"/>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64" name="ZoneTexte 263">
          <a:extLst>
            <a:ext uri="{FF2B5EF4-FFF2-40B4-BE49-F238E27FC236}">
              <a16:creationId xmlns:a16="http://schemas.microsoft.com/office/drawing/2014/main" id="{7DE55599-917E-4916-A2D4-CFD78255F088}"/>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65" name="ZoneTexte 264">
          <a:extLst>
            <a:ext uri="{FF2B5EF4-FFF2-40B4-BE49-F238E27FC236}">
              <a16:creationId xmlns:a16="http://schemas.microsoft.com/office/drawing/2014/main" id="{BFD29DDD-AC4C-4F05-BBBB-57EF3CDE3233}"/>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66" name="ZoneTexte 265">
          <a:extLst>
            <a:ext uri="{FF2B5EF4-FFF2-40B4-BE49-F238E27FC236}">
              <a16:creationId xmlns:a16="http://schemas.microsoft.com/office/drawing/2014/main" id="{BA888B2A-71E8-4006-A87A-393851F6305B}"/>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67" name="ZoneTexte 266">
          <a:extLst>
            <a:ext uri="{FF2B5EF4-FFF2-40B4-BE49-F238E27FC236}">
              <a16:creationId xmlns:a16="http://schemas.microsoft.com/office/drawing/2014/main" id="{5C504C92-6EDA-4955-8E84-4A950F15CD15}"/>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68" name="ZoneTexte 267">
          <a:extLst>
            <a:ext uri="{FF2B5EF4-FFF2-40B4-BE49-F238E27FC236}">
              <a16:creationId xmlns:a16="http://schemas.microsoft.com/office/drawing/2014/main" id="{0B0B38FD-65BC-4816-9DF9-11EFCC24ABF7}"/>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69" name="ZoneTexte 268">
          <a:extLst>
            <a:ext uri="{FF2B5EF4-FFF2-40B4-BE49-F238E27FC236}">
              <a16:creationId xmlns:a16="http://schemas.microsoft.com/office/drawing/2014/main" id="{57919805-8120-491E-83F3-4BFB5FBD72AC}"/>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70" name="ZoneTexte 269">
          <a:extLst>
            <a:ext uri="{FF2B5EF4-FFF2-40B4-BE49-F238E27FC236}">
              <a16:creationId xmlns:a16="http://schemas.microsoft.com/office/drawing/2014/main" id="{EF3B01F7-6168-4BD9-B9B1-6C3E65097EE6}"/>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71" name="ZoneTexte 270">
          <a:extLst>
            <a:ext uri="{FF2B5EF4-FFF2-40B4-BE49-F238E27FC236}">
              <a16:creationId xmlns:a16="http://schemas.microsoft.com/office/drawing/2014/main" id="{5CE60CAC-2796-4005-8AFA-885739AD3F6A}"/>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72" name="ZoneTexte 271">
          <a:extLst>
            <a:ext uri="{FF2B5EF4-FFF2-40B4-BE49-F238E27FC236}">
              <a16:creationId xmlns:a16="http://schemas.microsoft.com/office/drawing/2014/main" id="{277B8BDA-728E-48B2-9710-3901314FCE88}"/>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73" name="ZoneTexte 272">
          <a:extLst>
            <a:ext uri="{FF2B5EF4-FFF2-40B4-BE49-F238E27FC236}">
              <a16:creationId xmlns:a16="http://schemas.microsoft.com/office/drawing/2014/main" id="{16CA6CCB-8F77-4B78-BB7E-DE5770D4234C}"/>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74" name="ZoneTexte 273">
          <a:extLst>
            <a:ext uri="{FF2B5EF4-FFF2-40B4-BE49-F238E27FC236}">
              <a16:creationId xmlns:a16="http://schemas.microsoft.com/office/drawing/2014/main" id="{7F54D731-B8D1-43E4-B233-0584DF78819B}"/>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75" name="ZoneTexte 274">
          <a:extLst>
            <a:ext uri="{FF2B5EF4-FFF2-40B4-BE49-F238E27FC236}">
              <a16:creationId xmlns:a16="http://schemas.microsoft.com/office/drawing/2014/main" id="{0CB2BFDA-FC82-4FBE-A221-7170FBE69EE4}"/>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76" name="ZoneTexte 275">
          <a:extLst>
            <a:ext uri="{FF2B5EF4-FFF2-40B4-BE49-F238E27FC236}">
              <a16:creationId xmlns:a16="http://schemas.microsoft.com/office/drawing/2014/main" id="{7BB060F8-51E0-4D8F-8652-9E49183D1088}"/>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77" name="ZoneTexte 276">
          <a:extLst>
            <a:ext uri="{FF2B5EF4-FFF2-40B4-BE49-F238E27FC236}">
              <a16:creationId xmlns:a16="http://schemas.microsoft.com/office/drawing/2014/main" id="{C137D256-55B5-49F5-A03D-DA2EF14A0AD0}"/>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78" name="ZoneTexte 277">
          <a:extLst>
            <a:ext uri="{FF2B5EF4-FFF2-40B4-BE49-F238E27FC236}">
              <a16:creationId xmlns:a16="http://schemas.microsoft.com/office/drawing/2014/main" id="{2F0F8ACC-20BA-4E52-8C1C-E34BFBCDD6EA}"/>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79" name="ZoneTexte 278">
          <a:extLst>
            <a:ext uri="{FF2B5EF4-FFF2-40B4-BE49-F238E27FC236}">
              <a16:creationId xmlns:a16="http://schemas.microsoft.com/office/drawing/2014/main" id="{334DD013-F1BE-4BB4-BC0E-7A7DD03251AA}"/>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80" name="ZoneTexte 279">
          <a:extLst>
            <a:ext uri="{FF2B5EF4-FFF2-40B4-BE49-F238E27FC236}">
              <a16:creationId xmlns:a16="http://schemas.microsoft.com/office/drawing/2014/main" id="{FE5CD81C-8997-4552-B3B7-37644B036C39}"/>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81" name="ZoneTexte 280">
          <a:extLst>
            <a:ext uri="{FF2B5EF4-FFF2-40B4-BE49-F238E27FC236}">
              <a16:creationId xmlns:a16="http://schemas.microsoft.com/office/drawing/2014/main" id="{728FBFBD-D701-4354-BE4D-B117BC0BD092}"/>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82" name="ZoneTexte 281">
          <a:extLst>
            <a:ext uri="{FF2B5EF4-FFF2-40B4-BE49-F238E27FC236}">
              <a16:creationId xmlns:a16="http://schemas.microsoft.com/office/drawing/2014/main" id="{CE4905E8-5ED0-4BF4-82D1-38CEF2914219}"/>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83" name="ZoneTexte 282">
          <a:extLst>
            <a:ext uri="{FF2B5EF4-FFF2-40B4-BE49-F238E27FC236}">
              <a16:creationId xmlns:a16="http://schemas.microsoft.com/office/drawing/2014/main" id="{0545DEA8-4FC0-472C-89B7-BF81C9F4893D}"/>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84" name="ZoneTexte 283">
          <a:extLst>
            <a:ext uri="{FF2B5EF4-FFF2-40B4-BE49-F238E27FC236}">
              <a16:creationId xmlns:a16="http://schemas.microsoft.com/office/drawing/2014/main" id="{ABC6A0D1-8772-4D1D-BA42-CD8072C1C2F7}"/>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85" name="ZoneTexte 284">
          <a:extLst>
            <a:ext uri="{FF2B5EF4-FFF2-40B4-BE49-F238E27FC236}">
              <a16:creationId xmlns:a16="http://schemas.microsoft.com/office/drawing/2014/main" id="{ACC03FCC-47F9-45EB-B142-107575C9D462}"/>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86" name="ZoneTexte 285">
          <a:extLst>
            <a:ext uri="{FF2B5EF4-FFF2-40B4-BE49-F238E27FC236}">
              <a16:creationId xmlns:a16="http://schemas.microsoft.com/office/drawing/2014/main" id="{C4263D1F-73EC-4F9E-BB28-947284AB0ABA}"/>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87" name="ZoneTexte 286">
          <a:extLst>
            <a:ext uri="{FF2B5EF4-FFF2-40B4-BE49-F238E27FC236}">
              <a16:creationId xmlns:a16="http://schemas.microsoft.com/office/drawing/2014/main" id="{4B2930A9-DF38-4DCA-8485-9F80AF67BD6D}"/>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88" name="ZoneTexte 287">
          <a:extLst>
            <a:ext uri="{FF2B5EF4-FFF2-40B4-BE49-F238E27FC236}">
              <a16:creationId xmlns:a16="http://schemas.microsoft.com/office/drawing/2014/main" id="{8C5216D0-3942-4AF6-889A-A6A3B733BAB9}"/>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89" name="ZoneTexte 288">
          <a:extLst>
            <a:ext uri="{FF2B5EF4-FFF2-40B4-BE49-F238E27FC236}">
              <a16:creationId xmlns:a16="http://schemas.microsoft.com/office/drawing/2014/main" id="{CB215EB7-C04E-40FC-B792-9FE28828FC5F}"/>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90" name="ZoneTexte 289">
          <a:extLst>
            <a:ext uri="{FF2B5EF4-FFF2-40B4-BE49-F238E27FC236}">
              <a16:creationId xmlns:a16="http://schemas.microsoft.com/office/drawing/2014/main" id="{A1DDF420-6D8C-4852-ADA0-4CE77AE7FE24}"/>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91" name="ZoneTexte 290">
          <a:extLst>
            <a:ext uri="{FF2B5EF4-FFF2-40B4-BE49-F238E27FC236}">
              <a16:creationId xmlns:a16="http://schemas.microsoft.com/office/drawing/2014/main" id="{3AC5AB70-13A8-464D-B707-DA3F638B7C83}"/>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92" name="ZoneTexte 291">
          <a:extLst>
            <a:ext uri="{FF2B5EF4-FFF2-40B4-BE49-F238E27FC236}">
              <a16:creationId xmlns:a16="http://schemas.microsoft.com/office/drawing/2014/main" id="{5D209FBD-D0D6-4CE4-A36B-13BDDC9DB946}"/>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93" name="ZoneTexte 292">
          <a:extLst>
            <a:ext uri="{FF2B5EF4-FFF2-40B4-BE49-F238E27FC236}">
              <a16:creationId xmlns:a16="http://schemas.microsoft.com/office/drawing/2014/main" id="{3E62F1A1-0AEC-43CD-A3C2-1166F28037C6}"/>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94" name="ZoneTexte 293">
          <a:extLst>
            <a:ext uri="{FF2B5EF4-FFF2-40B4-BE49-F238E27FC236}">
              <a16:creationId xmlns:a16="http://schemas.microsoft.com/office/drawing/2014/main" id="{E524E879-4080-45CB-8C20-25665DB68742}"/>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95" name="ZoneTexte 294">
          <a:extLst>
            <a:ext uri="{FF2B5EF4-FFF2-40B4-BE49-F238E27FC236}">
              <a16:creationId xmlns:a16="http://schemas.microsoft.com/office/drawing/2014/main" id="{FE9C4749-6B95-440F-BADE-AAD22793B05E}"/>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96" name="ZoneTexte 295">
          <a:extLst>
            <a:ext uri="{FF2B5EF4-FFF2-40B4-BE49-F238E27FC236}">
              <a16:creationId xmlns:a16="http://schemas.microsoft.com/office/drawing/2014/main" id="{B155E732-A29B-44E1-A4B0-E1D3B64ED770}"/>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97" name="ZoneTexte 296">
          <a:extLst>
            <a:ext uri="{FF2B5EF4-FFF2-40B4-BE49-F238E27FC236}">
              <a16:creationId xmlns:a16="http://schemas.microsoft.com/office/drawing/2014/main" id="{3C7C6240-BE64-45B9-8DF6-5858E0993BA0}"/>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98" name="ZoneTexte 297">
          <a:extLst>
            <a:ext uri="{FF2B5EF4-FFF2-40B4-BE49-F238E27FC236}">
              <a16:creationId xmlns:a16="http://schemas.microsoft.com/office/drawing/2014/main" id="{D603EB98-EC2C-4C18-9B00-2DB6B6A5AAE6}"/>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299" name="ZoneTexte 298">
          <a:extLst>
            <a:ext uri="{FF2B5EF4-FFF2-40B4-BE49-F238E27FC236}">
              <a16:creationId xmlns:a16="http://schemas.microsoft.com/office/drawing/2014/main" id="{D2122809-C9E5-4A9B-94FF-0BB9970DBE10}"/>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300" name="ZoneTexte 299">
          <a:extLst>
            <a:ext uri="{FF2B5EF4-FFF2-40B4-BE49-F238E27FC236}">
              <a16:creationId xmlns:a16="http://schemas.microsoft.com/office/drawing/2014/main" id="{5185C96C-B8C7-4866-A5F9-96DFAD843237}"/>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301" name="ZoneTexte 300">
          <a:extLst>
            <a:ext uri="{FF2B5EF4-FFF2-40B4-BE49-F238E27FC236}">
              <a16:creationId xmlns:a16="http://schemas.microsoft.com/office/drawing/2014/main" id="{234CD2A4-60A6-40DC-9FD9-A8300A313AD2}"/>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302" name="ZoneTexte 301">
          <a:extLst>
            <a:ext uri="{FF2B5EF4-FFF2-40B4-BE49-F238E27FC236}">
              <a16:creationId xmlns:a16="http://schemas.microsoft.com/office/drawing/2014/main" id="{9C6CE253-84DC-470B-B7B0-E81EB583557D}"/>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303" name="ZoneTexte 302">
          <a:extLst>
            <a:ext uri="{FF2B5EF4-FFF2-40B4-BE49-F238E27FC236}">
              <a16:creationId xmlns:a16="http://schemas.microsoft.com/office/drawing/2014/main" id="{7626B638-3B56-4926-A661-E5A013C47817}"/>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04" name="ZoneTexte 303">
          <a:extLst>
            <a:ext uri="{FF2B5EF4-FFF2-40B4-BE49-F238E27FC236}">
              <a16:creationId xmlns:a16="http://schemas.microsoft.com/office/drawing/2014/main" id="{C7CB3778-4773-4208-AC95-1B420785DFF3}"/>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305" name="ZoneTexte 304">
          <a:extLst>
            <a:ext uri="{FF2B5EF4-FFF2-40B4-BE49-F238E27FC236}">
              <a16:creationId xmlns:a16="http://schemas.microsoft.com/office/drawing/2014/main" id="{42DD7F4D-E937-4120-AC78-92A598CC9632}"/>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06" name="ZoneTexte 305">
          <a:extLst>
            <a:ext uri="{FF2B5EF4-FFF2-40B4-BE49-F238E27FC236}">
              <a16:creationId xmlns:a16="http://schemas.microsoft.com/office/drawing/2014/main" id="{B54B3524-D943-44D0-88E9-FC046D1F982E}"/>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307" name="ZoneTexte 306">
          <a:extLst>
            <a:ext uri="{FF2B5EF4-FFF2-40B4-BE49-F238E27FC236}">
              <a16:creationId xmlns:a16="http://schemas.microsoft.com/office/drawing/2014/main" id="{F0C2382C-FAA7-4292-AFEF-6A0CBC64619D}"/>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08" name="ZoneTexte 307">
          <a:extLst>
            <a:ext uri="{FF2B5EF4-FFF2-40B4-BE49-F238E27FC236}">
              <a16:creationId xmlns:a16="http://schemas.microsoft.com/office/drawing/2014/main" id="{C6399B19-810D-4A36-9DE8-2CC56CFCC886}"/>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09" name="ZoneTexte 308">
          <a:extLst>
            <a:ext uri="{FF2B5EF4-FFF2-40B4-BE49-F238E27FC236}">
              <a16:creationId xmlns:a16="http://schemas.microsoft.com/office/drawing/2014/main" id="{187DF06B-90D8-44D0-A1D3-ED31F8B17FC1}"/>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10" name="ZoneTexte 309">
          <a:extLst>
            <a:ext uri="{FF2B5EF4-FFF2-40B4-BE49-F238E27FC236}">
              <a16:creationId xmlns:a16="http://schemas.microsoft.com/office/drawing/2014/main" id="{8EB89D99-4328-4203-94FF-F4F64F34FB14}"/>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11" name="ZoneTexte 310">
          <a:extLst>
            <a:ext uri="{FF2B5EF4-FFF2-40B4-BE49-F238E27FC236}">
              <a16:creationId xmlns:a16="http://schemas.microsoft.com/office/drawing/2014/main" id="{AAAB0642-EC08-4EFA-AF46-37D1B1330E4B}"/>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12" name="ZoneTexte 311">
          <a:extLst>
            <a:ext uri="{FF2B5EF4-FFF2-40B4-BE49-F238E27FC236}">
              <a16:creationId xmlns:a16="http://schemas.microsoft.com/office/drawing/2014/main" id="{1C514D63-7B8D-4737-AF13-49B4AD6EF1BC}"/>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13" name="ZoneTexte 312">
          <a:extLst>
            <a:ext uri="{FF2B5EF4-FFF2-40B4-BE49-F238E27FC236}">
              <a16:creationId xmlns:a16="http://schemas.microsoft.com/office/drawing/2014/main" id="{6812DBD5-F438-44D5-AE30-DB82CEB8AA19}"/>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14" name="ZoneTexte 313">
          <a:extLst>
            <a:ext uri="{FF2B5EF4-FFF2-40B4-BE49-F238E27FC236}">
              <a16:creationId xmlns:a16="http://schemas.microsoft.com/office/drawing/2014/main" id="{1C80F71B-E43B-449A-8AD5-DFDC75B30E29}"/>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15" name="ZoneTexte 314">
          <a:extLst>
            <a:ext uri="{FF2B5EF4-FFF2-40B4-BE49-F238E27FC236}">
              <a16:creationId xmlns:a16="http://schemas.microsoft.com/office/drawing/2014/main" id="{CEC633E8-FE0A-4CC2-AB82-6CAF4D329C10}"/>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16" name="ZoneTexte 315">
          <a:extLst>
            <a:ext uri="{FF2B5EF4-FFF2-40B4-BE49-F238E27FC236}">
              <a16:creationId xmlns:a16="http://schemas.microsoft.com/office/drawing/2014/main" id="{82CD57B9-409C-4AE1-B433-D2FA512B5DF5}"/>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17" name="ZoneTexte 316">
          <a:extLst>
            <a:ext uri="{FF2B5EF4-FFF2-40B4-BE49-F238E27FC236}">
              <a16:creationId xmlns:a16="http://schemas.microsoft.com/office/drawing/2014/main" id="{AA62AFC6-9534-450B-81B4-F4C458ED814D}"/>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18" name="ZoneTexte 317">
          <a:extLst>
            <a:ext uri="{FF2B5EF4-FFF2-40B4-BE49-F238E27FC236}">
              <a16:creationId xmlns:a16="http://schemas.microsoft.com/office/drawing/2014/main" id="{1E76F943-AC41-4A50-9B41-F6B30BC92EF3}"/>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319" name="ZoneTexte 318">
          <a:extLst>
            <a:ext uri="{FF2B5EF4-FFF2-40B4-BE49-F238E27FC236}">
              <a16:creationId xmlns:a16="http://schemas.microsoft.com/office/drawing/2014/main" id="{79E912A1-A2C4-4C51-BA47-A1ACBF5EFDEB}"/>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20" name="ZoneTexte 319">
          <a:extLst>
            <a:ext uri="{FF2B5EF4-FFF2-40B4-BE49-F238E27FC236}">
              <a16:creationId xmlns:a16="http://schemas.microsoft.com/office/drawing/2014/main" id="{1496AC28-BD7C-4D98-8E01-7CD52C062130}"/>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21" name="ZoneTexte 320">
          <a:extLst>
            <a:ext uri="{FF2B5EF4-FFF2-40B4-BE49-F238E27FC236}">
              <a16:creationId xmlns:a16="http://schemas.microsoft.com/office/drawing/2014/main" id="{88A130F7-5E58-4107-97C0-B62D749EDA8B}"/>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22" name="ZoneTexte 321">
          <a:extLst>
            <a:ext uri="{FF2B5EF4-FFF2-40B4-BE49-F238E27FC236}">
              <a16:creationId xmlns:a16="http://schemas.microsoft.com/office/drawing/2014/main" id="{ED38DB09-3A2C-4975-A190-1449F8223CD5}"/>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23" name="ZoneTexte 322">
          <a:extLst>
            <a:ext uri="{FF2B5EF4-FFF2-40B4-BE49-F238E27FC236}">
              <a16:creationId xmlns:a16="http://schemas.microsoft.com/office/drawing/2014/main" id="{827EEAD6-3001-4B96-AAB5-FF2A880C0A2F}"/>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24" name="ZoneTexte 323">
          <a:extLst>
            <a:ext uri="{FF2B5EF4-FFF2-40B4-BE49-F238E27FC236}">
              <a16:creationId xmlns:a16="http://schemas.microsoft.com/office/drawing/2014/main" id="{C78A9CAB-99C6-4533-89AA-ED2DC40F734B}"/>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25" name="ZoneTexte 324">
          <a:extLst>
            <a:ext uri="{FF2B5EF4-FFF2-40B4-BE49-F238E27FC236}">
              <a16:creationId xmlns:a16="http://schemas.microsoft.com/office/drawing/2014/main" id="{07884C7A-4901-4C32-B380-59B996F176EF}"/>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26" name="ZoneTexte 325">
          <a:extLst>
            <a:ext uri="{FF2B5EF4-FFF2-40B4-BE49-F238E27FC236}">
              <a16:creationId xmlns:a16="http://schemas.microsoft.com/office/drawing/2014/main" id="{2F797C78-0FB3-4B40-A81E-A1CEF2BEBE3E}"/>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27" name="ZoneTexte 326">
          <a:extLst>
            <a:ext uri="{FF2B5EF4-FFF2-40B4-BE49-F238E27FC236}">
              <a16:creationId xmlns:a16="http://schemas.microsoft.com/office/drawing/2014/main" id="{B9817FBE-0F9E-4256-920A-2BBD9D99E1BA}"/>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28" name="ZoneTexte 327">
          <a:extLst>
            <a:ext uri="{FF2B5EF4-FFF2-40B4-BE49-F238E27FC236}">
              <a16:creationId xmlns:a16="http://schemas.microsoft.com/office/drawing/2014/main" id="{18E3716F-4E92-4CEA-8331-9C84725722D5}"/>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29" name="ZoneTexte 328">
          <a:extLst>
            <a:ext uri="{FF2B5EF4-FFF2-40B4-BE49-F238E27FC236}">
              <a16:creationId xmlns:a16="http://schemas.microsoft.com/office/drawing/2014/main" id="{C6C5F4EC-5D96-4609-8E82-E40333BA5CBC}"/>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30" name="ZoneTexte 329">
          <a:extLst>
            <a:ext uri="{FF2B5EF4-FFF2-40B4-BE49-F238E27FC236}">
              <a16:creationId xmlns:a16="http://schemas.microsoft.com/office/drawing/2014/main" id="{FFCE529F-067C-424F-AE51-0C0FC85D8758}"/>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331" name="ZoneTexte 330">
          <a:extLst>
            <a:ext uri="{FF2B5EF4-FFF2-40B4-BE49-F238E27FC236}">
              <a16:creationId xmlns:a16="http://schemas.microsoft.com/office/drawing/2014/main" id="{4CB5A9D4-CA05-4DC7-88F9-B28F71886F97}"/>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32" name="ZoneTexte 331">
          <a:extLst>
            <a:ext uri="{FF2B5EF4-FFF2-40B4-BE49-F238E27FC236}">
              <a16:creationId xmlns:a16="http://schemas.microsoft.com/office/drawing/2014/main" id="{20689F53-318E-4535-8E4A-1F1013A7B848}"/>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33" name="ZoneTexte 332">
          <a:extLst>
            <a:ext uri="{FF2B5EF4-FFF2-40B4-BE49-F238E27FC236}">
              <a16:creationId xmlns:a16="http://schemas.microsoft.com/office/drawing/2014/main" id="{B9F53566-5ACE-4560-80D1-A1809FB0A02A}"/>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34" name="ZoneTexte 333">
          <a:extLst>
            <a:ext uri="{FF2B5EF4-FFF2-40B4-BE49-F238E27FC236}">
              <a16:creationId xmlns:a16="http://schemas.microsoft.com/office/drawing/2014/main" id="{F2F12987-7258-4558-8D52-F2C1BB3349AE}"/>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35" name="ZoneTexte 334">
          <a:extLst>
            <a:ext uri="{FF2B5EF4-FFF2-40B4-BE49-F238E27FC236}">
              <a16:creationId xmlns:a16="http://schemas.microsoft.com/office/drawing/2014/main" id="{5BF8718C-CA69-4776-BFC1-6D606C3794E0}"/>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36" name="ZoneTexte 335">
          <a:extLst>
            <a:ext uri="{FF2B5EF4-FFF2-40B4-BE49-F238E27FC236}">
              <a16:creationId xmlns:a16="http://schemas.microsoft.com/office/drawing/2014/main" id="{7FCC9F64-ECF3-46D1-B66F-2D6DDAC95A32}"/>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37" name="ZoneTexte 336">
          <a:extLst>
            <a:ext uri="{FF2B5EF4-FFF2-40B4-BE49-F238E27FC236}">
              <a16:creationId xmlns:a16="http://schemas.microsoft.com/office/drawing/2014/main" id="{A995E6D7-5A4F-4515-8976-3A629267CF85}"/>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38" name="ZoneTexte 337">
          <a:extLst>
            <a:ext uri="{FF2B5EF4-FFF2-40B4-BE49-F238E27FC236}">
              <a16:creationId xmlns:a16="http://schemas.microsoft.com/office/drawing/2014/main" id="{82BB8E96-17A1-491E-9A26-44B5F45D546E}"/>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39" name="ZoneTexte 338">
          <a:extLst>
            <a:ext uri="{FF2B5EF4-FFF2-40B4-BE49-F238E27FC236}">
              <a16:creationId xmlns:a16="http://schemas.microsoft.com/office/drawing/2014/main" id="{4C9248B8-7B00-40AB-A3F5-EA65041EFB9C}"/>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40" name="ZoneTexte 339">
          <a:extLst>
            <a:ext uri="{FF2B5EF4-FFF2-40B4-BE49-F238E27FC236}">
              <a16:creationId xmlns:a16="http://schemas.microsoft.com/office/drawing/2014/main" id="{D33FCE4A-A780-4986-B2C9-2793659CAD89}"/>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41" name="ZoneTexte 340">
          <a:extLst>
            <a:ext uri="{FF2B5EF4-FFF2-40B4-BE49-F238E27FC236}">
              <a16:creationId xmlns:a16="http://schemas.microsoft.com/office/drawing/2014/main" id="{8CDD0D42-99B3-4861-A5F1-4E3B90D097C7}"/>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42" name="ZoneTexte 341">
          <a:extLst>
            <a:ext uri="{FF2B5EF4-FFF2-40B4-BE49-F238E27FC236}">
              <a16:creationId xmlns:a16="http://schemas.microsoft.com/office/drawing/2014/main" id="{94324B75-469A-4FA2-8F25-981E63CF998C}"/>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343" name="ZoneTexte 342">
          <a:extLst>
            <a:ext uri="{FF2B5EF4-FFF2-40B4-BE49-F238E27FC236}">
              <a16:creationId xmlns:a16="http://schemas.microsoft.com/office/drawing/2014/main" id="{50C87D92-A689-45F5-AEC3-0EB0C8F7675B}"/>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44" name="ZoneTexte 343">
          <a:extLst>
            <a:ext uri="{FF2B5EF4-FFF2-40B4-BE49-F238E27FC236}">
              <a16:creationId xmlns:a16="http://schemas.microsoft.com/office/drawing/2014/main" id="{35EADD38-1AF8-435E-B04D-19E22C444D7B}"/>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45" name="ZoneTexte 344">
          <a:extLst>
            <a:ext uri="{FF2B5EF4-FFF2-40B4-BE49-F238E27FC236}">
              <a16:creationId xmlns:a16="http://schemas.microsoft.com/office/drawing/2014/main" id="{C0E6B71C-CA58-4EF2-B499-A5797C7F6BF4}"/>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46" name="ZoneTexte 345">
          <a:extLst>
            <a:ext uri="{FF2B5EF4-FFF2-40B4-BE49-F238E27FC236}">
              <a16:creationId xmlns:a16="http://schemas.microsoft.com/office/drawing/2014/main" id="{390E21D7-96C5-4573-A9B5-4AF65C53B0FE}"/>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47" name="ZoneTexte 346">
          <a:extLst>
            <a:ext uri="{FF2B5EF4-FFF2-40B4-BE49-F238E27FC236}">
              <a16:creationId xmlns:a16="http://schemas.microsoft.com/office/drawing/2014/main" id="{6D916DAA-4E43-4826-9C19-146B52C11DCE}"/>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48" name="ZoneTexte 347">
          <a:extLst>
            <a:ext uri="{FF2B5EF4-FFF2-40B4-BE49-F238E27FC236}">
              <a16:creationId xmlns:a16="http://schemas.microsoft.com/office/drawing/2014/main" id="{3CDDC3A5-7D97-4692-BBE4-CC30042F5983}"/>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49" name="ZoneTexte 348">
          <a:extLst>
            <a:ext uri="{FF2B5EF4-FFF2-40B4-BE49-F238E27FC236}">
              <a16:creationId xmlns:a16="http://schemas.microsoft.com/office/drawing/2014/main" id="{99E55F1E-04CD-4178-AAFF-886E580F2B95}"/>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350" name="ZoneTexte 349">
          <a:extLst>
            <a:ext uri="{FF2B5EF4-FFF2-40B4-BE49-F238E27FC236}">
              <a16:creationId xmlns:a16="http://schemas.microsoft.com/office/drawing/2014/main" id="{13E858EE-EA0B-4D90-9CC7-8ED74D3A14CF}"/>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22</xdr:row>
      <xdr:rowOff>128587</xdr:rowOff>
    </xdr:from>
    <xdr:ext cx="65" cy="172227"/>
    <xdr:sp macro="" textlink="">
      <xdr:nvSpPr>
        <xdr:cNvPr id="351" name="ZoneTexte 350">
          <a:extLst>
            <a:ext uri="{FF2B5EF4-FFF2-40B4-BE49-F238E27FC236}">
              <a16:creationId xmlns:a16="http://schemas.microsoft.com/office/drawing/2014/main" id="{7D5432AC-5CD3-4F8D-B30D-F8E49309CEB9}"/>
            </a:ext>
          </a:extLst>
        </xdr:cNvPr>
        <xdr:cNvSpPr txBox="1"/>
      </xdr:nvSpPr>
      <xdr:spPr>
        <a:xfrm>
          <a:off x="135064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352" name="ZoneTexte 351">
          <a:extLst>
            <a:ext uri="{FF2B5EF4-FFF2-40B4-BE49-F238E27FC236}">
              <a16:creationId xmlns:a16="http://schemas.microsoft.com/office/drawing/2014/main" id="{FEEE9736-6626-44B8-9D44-3E49611E6DAE}"/>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22</xdr:row>
      <xdr:rowOff>128587</xdr:rowOff>
    </xdr:from>
    <xdr:ext cx="65" cy="172227"/>
    <xdr:sp macro="" textlink="">
      <xdr:nvSpPr>
        <xdr:cNvPr id="353" name="ZoneTexte 352">
          <a:extLst>
            <a:ext uri="{FF2B5EF4-FFF2-40B4-BE49-F238E27FC236}">
              <a16:creationId xmlns:a16="http://schemas.microsoft.com/office/drawing/2014/main" id="{4D0306AA-8C54-449A-8C3F-E846011686F7}"/>
            </a:ext>
          </a:extLst>
        </xdr:cNvPr>
        <xdr:cNvSpPr txBox="1"/>
      </xdr:nvSpPr>
      <xdr:spPr>
        <a:xfrm>
          <a:off x="135064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354" name="ZoneTexte 353">
          <a:extLst>
            <a:ext uri="{FF2B5EF4-FFF2-40B4-BE49-F238E27FC236}">
              <a16:creationId xmlns:a16="http://schemas.microsoft.com/office/drawing/2014/main" id="{A556E8A9-642B-4150-96FA-9D413E7E6FC0}"/>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22</xdr:row>
      <xdr:rowOff>128587</xdr:rowOff>
    </xdr:from>
    <xdr:ext cx="65" cy="172227"/>
    <xdr:sp macro="" textlink="">
      <xdr:nvSpPr>
        <xdr:cNvPr id="355" name="ZoneTexte 354">
          <a:extLst>
            <a:ext uri="{FF2B5EF4-FFF2-40B4-BE49-F238E27FC236}">
              <a16:creationId xmlns:a16="http://schemas.microsoft.com/office/drawing/2014/main" id="{91E4BFF5-F782-4370-B2D1-85D79A9E8384}"/>
            </a:ext>
          </a:extLst>
        </xdr:cNvPr>
        <xdr:cNvSpPr txBox="1"/>
      </xdr:nvSpPr>
      <xdr:spPr>
        <a:xfrm>
          <a:off x="135064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356" name="ZoneTexte 355">
          <a:extLst>
            <a:ext uri="{FF2B5EF4-FFF2-40B4-BE49-F238E27FC236}">
              <a16:creationId xmlns:a16="http://schemas.microsoft.com/office/drawing/2014/main" id="{940471D1-B987-493F-B4A6-AC80CD5F3002}"/>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357" name="ZoneTexte 356">
          <a:extLst>
            <a:ext uri="{FF2B5EF4-FFF2-40B4-BE49-F238E27FC236}">
              <a16:creationId xmlns:a16="http://schemas.microsoft.com/office/drawing/2014/main" id="{B648D292-6C94-409B-8304-39654E50B53B}"/>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358" name="ZoneTexte 357">
          <a:extLst>
            <a:ext uri="{FF2B5EF4-FFF2-40B4-BE49-F238E27FC236}">
              <a16:creationId xmlns:a16="http://schemas.microsoft.com/office/drawing/2014/main" id="{79D62D18-9E66-4653-A582-FA4303370CE1}"/>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359" name="ZoneTexte 358">
          <a:extLst>
            <a:ext uri="{FF2B5EF4-FFF2-40B4-BE49-F238E27FC236}">
              <a16:creationId xmlns:a16="http://schemas.microsoft.com/office/drawing/2014/main" id="{E05AC0D5-4BB1-4066-ACAB-3C88B4C4A209}"/>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360" name="ZoneTexte 359">
          <a:extLst>
            <a:ext uri="{FF2B5EF4-FFF2-40B4-BE49-F238E27FC236}">
              <a16:creationId xmlns:a16="http://schemas.microsoft.com/office/drawing/2014/main" id="{BC456DB5-AB17-4A27-848E-C67981589745}"/>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361" name="ZoneTexte 360">
          <a:extLst>
            <a:ext uri="{FF2B5EF4-FFF2-40B4-BE49-F238E27FC236}">
              <a16:creationId xmlns:a16="http://schemas.microsoft.com/office/drawing/2014/main" id="{AB436D63-FAD0-460B-9DA6-861301C84469}"/>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362" name="ZoneTexte 361">
          <a:extLst>
            <a:ext uri="{FF2B5EF4-FFF2-40B4-BE49-F238E27FC236}">
              <a16:creationId xmlns:a16="http://schemas.microsoft.com/office/drawing/2014/main" id="{B68109DB-2D79-450C-93C6-EE53EDB61D2E}"/>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363" name="ZoneTexte 362">
          <a:extLst>
            <a:ext uri="{FF2B5EF4-FFF2-40B4-BE49-F238E27FC236}">
              <a16:creationId xmlns:a16="http://schemas.microsoft.com/office/drawing/2014/main" id="{2C5D66A7-B7A1-4AF4-8B61-188C49A12BD7}"/>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364" name="ZoneTexte 363">
          <a:extLst>
            <a:ext uri="{FF2B5EF4-FFF2-40B4-BE49-F238E27FC236}">
              <a16:creationId xmlns:a16="http://schemas.microsoft.com/office/drawing/2014/main" id="{6E69A233-969A-4C74-B92A-2178922961B2}"/>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365" name="ZoneTexte 364">
          <a:extLst>
            <a:ext uri="{FF2B5EF4-FFF2-40B4-BE49-F238E27FC236}">
              <a16:creationId xmlns:a16="http://schemas.microsoft.com/office/drawing/2014/main" id="{EC3B92E8-1882-471E-981F-DF33494B397D}"/>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366" name="ZoneTexte 365">
          <a:extLst>
            <a:ext uri="{FF2B5EF4-FFF2-40B4-BE49-F238E27FC236}">
              <a16:creationId xmlns:a16="http://schemas.microsoft.com/office/drawing/2014/main" id="{243C3633-D87F-44E9-9347-FAFE18D82174}"/>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367" name="ZoneTexte 366">
          <a:extLst>
            <a:ext uri="{FF2B5EF4-FFF2-40B4-BE49-F238E27FC236}">
              <a16:creationId xmlns:a16="http://schemas.microsoft.com/office/drawing/2014/main" id="{4439014A-B732-4210-8339-5FF8B41A182D}"/>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368" name="ZoneTexte 367">
          <a:extLst>
            <a:ext uri="{FF2B5EF4-FFF2-40B4-BE49-F238E27FC236}">
              <a16:creationId xmlns:a16="http://schemas.microsoft.com/office/drawing/2014/main" id="{A4BDDC2F-C0A3-435D-9239-B24BE4A952C2}"/>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369" name="ZoneTexte 368">
          <a:extLst>
            <a:ext uri="{FF2B5EF4-FFF2-40B4-BE49-F238E27FC236}">
              <a16:creationId xmlns:a16="http://schemas.microsoft.com/office/drawing/2014/main" id="{EDAB0743-3786-4E51-847D-05ABD4A81A47}"/>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370" name="ZoneTexte 369">
          <a:extLst>
            <a:ext uri="{FF2B5EF4-FFF2-40B4-BE49-F238E27FC236}">
              <a16:creationId xmlns:a16="http://schemas.microsoft.com/office/drawing/2014/main" id="{AB86240A-A587-444E-8CD1-D3D1DBB84C91}"/>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371" name="ZoneTexte 370">
          <a:extLst>
            <a:ext uri="{FF2B5EF4-FFF2-40B4-BE49-F238E27FC236}">
              <a16:creationId xmlns:a16="http://schemas.microsoft.com/office/drawing/2014/main" id="{DDA56074-55D1-4E0E-A919-E18E2E16E3ED}"/>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372" name="ZoneTexte 371">
          <a:extLst>
            <a:ext uri="{FF2B5EF4-FFF2-40B4-BE49-F238E27FC236}">
              <a16:creationId xmlns:a16="http://schemas.microsoft.com/office/drawing/2014/main" id="{7FA9BBF4-BBE9-46BE-8D89-D0080086D80E}"/>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373" name="ZoneTexte 372">
          <a:extLst>
            <a:ext uri="{FF2B5EF4-FFF2-40B4-BE49-F238E27FC236}">
              <a16:creationId xmlns:a16="http://schemas.microsoft.com/office/drawing/2014/main" id="{C3E8EAE0-FDFC-4D77-9132-AD7CA88FF7BD}"/>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374" name="ZoneTexte 373">
          <a:extLst>
            <a:ext uri="{FF2B5EF4-FFF2-40B4-BE49-F238E27FC236}">
              <a16:creationId xmlns:a16="http://schemas.microsoft.com/office/drawing/2014/main" id="{E73B5BB1-5B40-42F0-9654-7BE3FAF0E790}"/>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375" name="ZoneTexte 374">
          <a:extLst>
            <a:ext uri="{FF2B5EF4-FFF2-40B4-BE49-F238E27FC236}">
              <a16:creationId xmlns:a16="http://schemas.microsoft.com/office/drawing/2014/main" id="{15FAE91D-10AC-414D-84AD-AEC7DBEDBD8D}"/>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376" name="ZoneTexte 375">
          <a:extLst>
            <a:ext uri="{FF2B5EF4-FFF2-40B4-BE49-F238E27FC236}">
              <a16:creationId xmlns:a16="http://schemas.microsoft.com/office/drawing/2014/main" id="{36B817EB-63F8-4C21-9B05-4EEEA1918857}"/>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377" name="ZoneTexte 376">
          <a:extLst>
            <a:ext uri="{FF2B5EF4-FFF2-40B4-BE49-F238E27FC236}">
              <a16:creationId xmlns:a16="http://schemas.microsoft.com/office/drawing/2014/main" id="{5E43335F-8093-44F8-BC41-096959311BC9}"/>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378" name="ZoneTexte 377">
          <a:extLst>
            <a:ext uri="{FF2B5EF4-FFF2-40B4-BE49-F238E27FC236}">
              <a16:creationId xmlns:a16="http://schemas.microsoft.com/office/drawing/2014/main" id="{971B0CAB-263C-46D2-9EB2-51AC361C89FB}"/>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379" name="ZoneTexte 378">
          <a:extLst>
            <a:ext uri="{FF2B5EF4-FFF2-40B4-BE49-F238E27FC236}">
              <a16:creationId xmlns:a16="http://schemas.microsoft.com/office/drawing/2014/main" id="{2C4BFDEF-C9B8-4938-9F2B-4ECB55AACC41}"/>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380" name="ZoneTexte 379">
          <a:extLst>
            <a:ext uri="{FF2B5EF4-FFF2-40B4-BE49-F238E27FC236}">
              <a16:creationId xmlns:a16="http://schemas.microsoft.com/office/drawing/2014/main" id="{50B54C06-EAA7-432F-93DF-A55BC7C63F9F}"/>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381" name="ZoneTexte 380">
          <a:extLst>
            <a:ext uri="{FF2B5EF4-FFF2-40B4-BE49-F238E27FC236}">
              <a16:creationId xmlns:a16="http://schemas.microsoft.com/office/drawing/2014/main" id="{10FAA4B2-0907-463E-8820-856779C08FDF}"/>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382" name="ZoneTexte 381">
          <a:extLst>
            <a:ext uri="{FF2B5EF4-FFF2-40B4-BE49-F238E27FC236}">
              <a16:creationId xmlns:a16="http://schemas.microsoft.com/office/drawing/2014/main" id="{A29C9779-2736-43C8-842F-F00E8DF6CBB8}"/>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383" name="ZoneTexte 382">
          <a:extLst>
            <a:ext uri="{FF2B5EF4-FFF2-40B4-BE49-F238E27FC236}">
              <a16:creationId xmlns:a16="http://schemas.microsoft.com/office/drawing/2014/main" id="{0F519BB4-3B78-4ED7-AC44-A6C4973F92A3}"/>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384" name="ZoneTexte 383">
          <a:extLst>
            <a:ext uri="{FF2B5EF4-FFF2-40B4-BE49-F238E27FC236}">
              <a16:creationId xmlns:a16="http://schemas.microsoft.com/office/drawing/2014/main" id="{5C8AE0D7-1859-4057-A136-0D78EC685FE3}"/>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385" name="ZoneTexte 384">
          <a:extLst>
            <a:ext uri="{FF2B5EF4-FFF2-40B4-BE49-F238E27FC236}">
              <a16:creationId xmlns:a16="http://schemas.microsoft.com/office/drawing/2014/main" id="{69BDFBA0-79E2-4678-8D4C-0FC4B852A342}"/>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386" name="ZoneTexte 385">
          <a:extLst>
            <a:ext uri="{FF2B5EF4-FFF2-40B4-BE49-F238E27FC236}">
              <a16:creationId xmlns:a16="http://schemas.microsoft.com/office/drawing/2014/main" id="{5E3C8153-5B5C-4AB3-8009-2846296BC78A}"/>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387" name="ZoneTexte 386">
          <a:extLst>
            <a:ext uri="{FF2B5EF4-FFF2-40B4-BE49-F238E27FC236}">
              <a16:creationId xmlns:a16="http://schemas.microsoft.com/office/drawing/2014/main" id="{6BC1FB9D-6ED8-4327-BAFC-8F60FA1D0FE4}"/>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388" name="ZoneTexte 387">
          <a:extLst>
            <a:ext uri="{FF2B5EF4-FFF2-40B4-BE49-F238E27FC236}">
              <a16:creationId xmlns:a16="http://schemas.microsoft.com/office/drawing/2014/main" id="{09807879-B53D-4AD3-A4B2-AB927896B4D5}"/>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389" name="ZoneTexte 388">
          <a:extLst>
            <a:ext uri="{FF2B5EF4-FFF2-40B4-BE49-F238E27FC236}">
              <a16:creationId xmlns:a16="http://schemas.microsoft.com/office/drawing/2014/main" id="{BB2655A4-0751-49EC-93C6-5A2AC28534FD}"/>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390" name="ZoneTexte 389">
          <a:extLst>
            <a:ext uri="{FF2B5EF4-FFF2-40B4-BE49-F238E27FC236}">
              <a16:creationId xmlns:a16="http://schemas.microsoft.com/office/drawing/2014/main" id="{B43FE64D-ECAA-43E9-8C45-23654A933244}"/>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391" name="ZoneTexte 390">
          <a:extLst>
            <a:ext uri="{FF2B5EF4-FFF2-40B4-BE49-F238E27FC236}">
              <a16:creationId xmlns:a16="http://schemas.microsoft.com/office/drawing/2014/main" id="{64350F4B-5F4D-4DFF-8B6C-6A3DC389FD88}"/>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392" name="ZoneTexte 391">
          <a:extLst>
            <a:ext uri="{FF2B5EF4-FFF2-40B4-BE49-F238E27FC236}">
              <a16:creationId xmlns:a16="http://schemas.microsoft.com/office/drawing/2014/main" id="{CF5DE2FC-0C82-4B89-91FD-394ADAE24DBE}"/>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393" name="ZoneTexte 392">
          <a:extLst>
            <a:ext uri="{FF2B5EF4-FFF2-40B4-BE49-F238E27FC236}">
              <a16:creationId xmlns:a16="http://schemas.microsoft.com/office/drawing/2014/main" id="{DB681A62-A70F-418F-947B-8A98384A0462}"/>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394" name="ZoneTexte 393">
          <a:extLst>
            <a:ext uri="{FF2B5EF4-FFF2-40B4-BE49-F238E27FC236}">
              <a16:creationId xmlns:a16="http://schemas.microsoft.com/office/drawing/2014/main" id="{13D70F21-578C-4C8C-9D3B-3A4AF4951173}"/>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395" name="ZoneTexte 394">
          <a:extLst>
            <a:ext uri="{FF2B5EF4-FFF2-40B4-BE49-F238E27FC236}">
              <a16:creationId xmlns:a16="http://schemas.microsoft.com/office/drawing/2014/main" id="{E25AAC1F-9222-4300-B8E6-EFE73987AD49}"/>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396" name="ZoneTexte 395">
          <a:extLst>
            <a:ext uri="{FF2B5EF4-FFF2-40B4-BE49-F238E27FC236}">
              <a16:creationId xmlns:a16="http://schemas.microsoft.com/office/drawing/2014/main" id="{B6BF1438-2D29-4C60-B15D-3C3E62DC4759}"/>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397" name="ZoneTexte 396">
          <a:extLst>
            <a:ext uri="{FF2B5EF4-FFF2-40B4-BE49-F238E27FC236}">
              <a16:creationId xmlns:a16="http://schemas.microsoft.com/office/drawing/2014/main" id="{96B99FD2-6F5E-42F4-BA93-5A4285493520}"/>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398" name="ZoneTexte 397">
          <a:extLst>
            <a:ext uri="{FF2B5EF4-FFF2-40B4-BE49-F238E27FC236}">
              <a16:creationId xmlns:a16="http://schemas.microsoft.com/office/drawing/2014/main" id="{A2C60333-ABF7-4787-B37C-BA096A2B2F47}"/>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399" name="ZoneTexte 398">
          <a:extLst>
            <a:ext uri="{FF2B5EF4-FFF2-40B4-BE49-F238E27FC236}">
              <a16:creationId xmlns:a16="http://schemas.microsoft.com/office/drawing/2014/main" id="{710BC8CD-B2E6-45FE-8DD1-DB2376BDB80F}"/>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400" name="ZoneTexte 399">
          <a:extLst>
            <a:ext uri="{FF2B5EF4-FFF2-40B4-BE49-F238E27FC236}">
              <a16:creationId xmlns:a16="http://schemas.microsoft.com/office/drawing/2014/main" id="{CCBFAD9D-EE8D-4143-BE25-EA6D17B72544}"/>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401" name="ZoneTexte 400">
          <a:extLst>
            <a:ext uri="{FF2B5EF4-FFF2-40B4-BE49-F238E27FC236}">
              <a16:creationId xmlns:a16="http://schemas.microsoft.com/office/drawing/2014/main" id="{B298AF43-B817-42D4-8EDF-1BEA9CC66922}"/>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402" name="ZoneTexte 401">
          <a:extLst>
            <a:ext uri="{FF2B5EF4-FFF2-40B4-BE49-F238E27FC236}">
              <a16:creationId xmlns:a16="http://schemas.microsoft.com/office/drawing/2014/main" id="{F7D50AA2-4C6D-4070-A348-35971F32893C}"/>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403" name="ZoneTexte 402">
          <a:extLst>
            <a:ext uri="{FF2B5EF4-FFF2-40B4-BE49-F238E27FC236}">
              <a16:creationId xmlns:a16="http://schemas.microsoft.com/office/drawing/2014/main" id="{3177E564-BB89-4755-9ADE-4AB7E6541DF1}"/>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404" name="ZoneTexte 403">
          <a:extLst>
            <a:ext uri="{FF2B5EF4-FFF2-40B4-BE49-F238E27FC236}">
              <a16:creationId xmlns:a16="http://schemas.microsoft.com/office/drawing/2014/main" id="{61230F81-392C-44AF-97DE-91021C043079}"/>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405" name="ZoneTexte 404">
          <a:extLst>
            <a:ext uri="{FF2B5EF4-FFF2-40B4-BE49-F238E27FC236}">
              <a16:creationId xmlns:a16="http://schemas.microsoft.com/office/drawing/2014/main" id="{557F4530-F3F9-4283-946D-42D47993E97F}"/>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406" name="ZoneTexte 405">
          <a:extLst>
            <a:ext uri="{FF2B5EF4-FFF2-40B4-BE49-F238E27FC236}">
              <a16:creationId xmlns:a16="http://schemas.microsoft.com/office/drawing/2014/main" id="{919107AE-9A41-4541-90DD-42AF8FE7CD1A}"/>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407" name="ZoneTexte 406">
          <a:extLst>
            <a:ext uri="{FF2B5EF4-FFF2-40B4-BE49-F238E27FC236}">
              <a16:creationId xmlns:a16="http://schemas.microsoft.com/office/drawing/2014/main" id="{40395497-AA3D-4360-8353-17AE858B9611}"/>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408" name="ZoneTexte 407">
          <a:extLst>
            <a:ext uri="{FF2B5EF4-FFF2-40B4-BE49-F238E27FC236}">
              <a16:creationId xmlns:a16="http://schemas.microsoft.com/office/drawing/2014/main" id="{E4D772A1-ADB8-4B4A-84F2-55759C41249A}"/>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409" name="ZoneTexte 408">
          <a:extLst>
            <a:ext uri="{FF2B5EF4-FFF2-40B4-BE49-F238E27FC236}">
              <a16:creationId xmlns:a16="http://schemas.microsoft.com/office/drawing/2014/main" id="{695268AF-8DA7-452E-B16E-C009369183E6}"/>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410" name="ZoneTexte 409">
          <a:extLst>
            <a:ext uri="{FF2B5EF4-FFF2-40B4-BE49-F238E27FC236}">
              <a16:creationId xmlns:a16="http://schemas.microsoft.com/office/drawing/2014/main" id="{00E908AA-7AEE-4FF0-BC32-A4296CA3FC45}"/>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411" name="ZoneTexte 410">
          <a:extLst>
            <a:ext uri="{FF2B5EF4-FFF2-40B4-BE49-F238E27FC236}">
              <a16:creationId xmlns:a16="http://schemas.microsoft.com/office/drawing/2014/main" id="{B370D97F-A505-4293-8533-1A95DDA55F5F}"/>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412" name="ZoneTexte 411">
          <a:extLst>
            <a:ext uri="{FF2B5EF4-FFF2-40B4-BE49-F238E27FC236}">
              <a16:creationId xmlns:a16="http://schemas.microsoft.com/office/drawing/2014/main" id="{F63756B7-F82F-4206-886B-539048863C1B}"/>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413" name="ZoneTexte 412">
          <a:extLst>
            <a:ext uri="{FF2B5EF4-FFF2-40B4-BE49-F238E27FC236}">
              <a16:creationId xmlns:a16="http://schemas.microsoft.com/office/drawing/2014/main" id="{4F3808EF-4436-432E-85BB-523D3EC67551}"/>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414" name="ZoneTexte 413">
          <a:extLst>
            <a:ext uri="{FF2B5EF4-FFF2-40B4-BE49-F238E27FC236}">
              <a16:creationId xmlns:a16="http://schemas.microsoft.com/office/drawing/2014/main" id="{239535CA-C5FC-40B8-8AD8-D35BDFD3A21C}"/>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415" name="ZoneTexte 414">
          <a:extLst>
            <a:ext uri="{FF2B5EF4-FFF2-40B4-BE49-F238E27FC236}">
              <a16:creationId xmlns:a16="http://schemas.microsoft.com/office/drawing/2014/main" id="{7AD2C046-9833-402E-839E-6E5971478078}"/>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416" name="ZoneTexte 415">
          <a:extLst>
            <a:ext uri="{FF2B5EF4-FFF2-40B4-BE49-F238E27FC236}">
              <a16:creationId xmlns:a16="http://schemas.microsoft.com/office/drawing/2014/main" id="{6CEDB113-53DF-4192-AB63-4975D813BBCD}"/>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417" name="ZoneTexte 416">
          <a:extLst>
            <a:ext uri="{FF2B5EF4-FFF2-40B4-BE49-F238E27FC236}">
              <a16:creationId xmlns:a16="http://schemas.microsoft.com/office/drawing/2014/main" id="{EF44551F-E529-4E77-9853-643C017E81C3}"/>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418" name="ZoneTexte 417">
          <a:extLst>
            <a:ext uri="{FF2B5EF4-FFF2-40B4-BE49-F238E27FC236}">
              <a16:creationId xmlns:a16="http://schemas.microsoft.com/office/drawing/2014/main" id="{0B561FB8-D6CF-4731-B218-D6B7F5F36735}"/>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419" name="ZoneTexte 418">
          <a:extLst>
            <a:ext uri="{FF2B5EF4-FFF2-40B4-BE49-F238E27FC236}">
              <a16:creationId xmlns:a16="http://schemas.microsoft.com/office/drawing/2014/main" id="{326D1A89-EB7D-4977-8A62-A356EA2CC82B}"/>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420" name="ZoneTexte 419">
          <a:extLst>
            <a:ext uri="{FF2B5EF4-FFF2-40B4-BE49-F238E27FC236}">
              <a16:creationId xmlns:a16="http://schemas.microsoft.com/office/drawing/2014/main" id="{17AFA68B-2DBA-4ED2-90AC-475B0DFE0320}"/>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421" name="ZoneTexte 420">
          <a:extLst>
            <a:ext uri="{FF2B5EF4-FFF2-40B4-BE49-F238E27FC236}">
              <a16:creationId xmlns:a16="http://schemas.microsoft.com/office/drawing/2014/main" id="{548F34AE-F68E-450C-8A63-9F4C2B6F89F3}"/>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422" name="ZoneTexte 421">
          <a:extLst>
            <a:ext uri="{FF2B5EF4-FFF2-40B4-BE49-F238E27FC236}">
              <a16:creationId xmlns:a16="http://schemas.microsoft.com/office/drawing/2014/main" id="{9220A793-01CA-46CE-8920-28F0F35811D0}"/>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423" name="ZoneTexte 422">
          <a:extLst>
            <a:ext uri="{FF2B5EF4-FFF2-40B4-BE49-F238E27FC236}">
              <a16:creationId xmlns:a16="http://schemas.microsoft.com/office/drawing/2014/main" id="{ED2BA5CB-9020-4F19-89CE-C58951E65277}"/>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24" name="ZoneTexte 423">
          <a:extLst>
            <a:ext uri="{FF2B5EF4-FFF2-40B4-BE49-F238E27FC236}">
              <a16:creationId xmlns:a16="http://schemas.microsoft.com/office/drawing/2014/main" id="{CEEE6209-CFD5-4D10-8430-5E480BDD4DBE}"/>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425" name="ZoneTexte 424">
          <a:extLst>
            <a:ext uri="{FF2B5EF4-FFF2-40B4-BE49-F238E27FC236}">
              <a16:creationId xmlns:a16="http://schemas.microsoft.com/office/drawing/2014/main" id="{3594EFA9-AB39-4F27-A02B-CFBD7369BE14}"/>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26" name="ZoneTexte 425">
          <a:extLst>
            <a:ext uri="{FF2B5EF4-FFF2-40B4-BE49-F238E27FC236}">
              <a16:creationId xmlns:a16="http://schemas.microsoft.com/office/drawing/2014/main" id="{95242E79-CE4C-4FD5-B605-4FF166E93795}"/>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427" name="ZoneTexte 426">
          <a:extLst>
            <a:ext uri="{FF2B5EF4-FFF2-40B4-BE49-F238E27FC236}">
              <a16:creationId xmlns:a16="http://schemas.microsoft.com/office/drawing/2014/main" id="{63792A8F-40AB-4031-9EFF-E85A06C596EF}"/>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28" name="ZoneTexte 427">
          <a:extLst>
            <a:ext uri="{FF2B5EF4-FFF2-40B4-BE49-F238E27FC236}">
              <a16:creationId xmlns:a16="http://schemas.microsoft.com/office/drawing/2014/main" id="{1B4881BF-0407-4A9A-B1AB-EFAE694654B8}"/>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29" name="ZoneTexte 428">
          <a:extLst>
            <a:ext uri="{FF2B5EF4-FFF2-40B4-BE49-F238E27FC236}">
              <a16:creationId xmlns:a16="http://schemas.microsoft.com/office/drawing/2014/main" id="{CA4179A8-34B5-4718-BA66-22F51445BB41}"/>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30" name="ZoneTexte 429">
          <a:extLst>
            <a:ext uri="{FF2B5EF4-FFF2-40B4-BE49-F238E27FC236}">
              <a16:creationId xmlns:a16="http://schemas.microsoft.com/office/drawing/2014/main" id="{EF8966BF-4D87-4FA6-8706-64FFC14BC2FE}"/>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31" name="ZoneTexte 430">
          <a:extLst>
            <a:ext uri="{FF2B5EF4-FFF2-40B4-BE49-F238E27FC236}">
              <a16:creationId xmlns:a16="http://schemas.microsoft.com/office/drawing/2014/main" id="{1D6E67EE-43CD-43AE-9A2B-69B8464694BD}"/>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32" name="ZoneTexte 431">
          <a:extLst>
            <a:ext uri="{FF2B5EF4-FFF2-40B4-BE49-F238E27FC236}">
              <a16:creationId xmlns:a16="http://schemas.microsoft.com/office/drawing/2014/main" id="{745B7BD4-5739-4526-8B11-435D968F2469}"/>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33" name="ZoneTexte 432">
          <a:extLst>
            <a:ext uri="{FF2B5EF4-FFF2-40B4-BE49-F238E27FC236}">
              <a16:creationId xmlns:a16="http://schemas.microsoft.com/office/drawing/2014/main" id="{D8C42B7D-BFA4-4198-A81E-6B2E59FB0482}"/>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34" name="ZoneTexte 433">
          <a:extLst>
            <a:ext uri="{FF2B5EF4-FFF2-40B4-BE49-F238E27FC236}">
              <a16:creationId xmlns:a16="http://schemas.microsoft.com/office/drawing/2014/main" id="{24FE07C6-007E-456D-9D96-A75E28799E04}"/>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35" name="ZoneTexte 434">
          <a:extLst>
            <a:ext uri="{FF2B5EF4-FFF2-40B4-BE49-F238E27FC236}">
              <a16:creationId xmlns:a16="http://schemas.microsoft.com/office/drawing/2014/main" id="{34BFC096-D8CA-4E45-A5AE-C70D76A0827C}"/>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36" name="ZoneTexte 435">
          <a:extLst>
            <a:ext uri="{FF2B5EF4-FFF2-40B4-BE49-F238E27FC236}">
              <a16:creationId xmlns:a16="http://schemas.microsoft.com/office/drawing/2014/main" id="{30F87631-E8E0-4D0E-BC2C-9EC64ABA3CDB}"/>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37" name="ZoneTexte 436">
          <a:extLst>
            <a:ext uri="{FF2B5EF4-FFF2-40B4-BE49-F238E27FC236}">
              <a16:creationId xmlns:a16="http://schemas.microsoft.com/office/drawing/2014/main" id="{0C71C734-9435-46C0-BF25-FCDA22A4DBF8}"/>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38" name="ZoneTexte 437">
          <a:extLst>
            <a:ext uri="{FF2B5EF4-FFF2-40B4-BE49-F238E27FC236}">
              <a16:creationId xmlns:a16="http://schemas.microsoft.com/office/drawing/2014/main" id="{8FF5FBA4-FFEE-40A0-B5C7-0993F47801EE}"/>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39" name="ZoneTexte 438">
          <a:extLst>
            <a:ext uri="{FF2B5EF4-FFF2-40B4-BE49-F238E27FC236}">
              <a16:creationId xmlns:a16="http://schemas.microsoft.com/office/drawing/2014/main" id="{43701256-82D3-4F28-A7F0-4E5ABBE3AD25}"/>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40" name="ZoneTexte 439">
          <a:extLst>
            <a:ext uri="{FF2B5EF4-FFF2-40B4-BE49-F238E27FC236}">
              <a16:creationId xmlns:a16="http://schemas.microsoft.com/office/drawing/2014/main" id="{78F097B7-62F8-4B63-AEE0-4F67171C81AB}"/>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41" name="ZoneTexte 440">
          <a:extLst>
            <a:ext uri="{FF2B5EF4-FFF2-40B4-BE49-F238E27FC236}">
              <a16:creationId xmlns:a16="http://schemas.microsoft.com/office/drawing/2014/main" id="{410B270B-335E-4F66-B78E-23AA5DD20456}"/>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42" name="ZoneTexte 441">
          <a:extLst>
            <a:ext uri="{FF2B5EF4-FFF2-40B4-BE49-F238E27FC236}">
              <a16:creationId xmlns:a16="http://schemas.microsoft.com/office/drawing/2014/main" id="{AF5B5856-474C-49FE-B8A2-E15B0A13B269}"/>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43" name="ZoneTexte 442">
          <a:extLst>
            <a:ext uri="{FF2B5EF4-FFF2-40B4-BE49-F238E27FC236}">
              <a16:creationId xmlns:a16="http://schemas.microsoft.com/office/drawing/2014/main" id="{58AB74F9-918B-4AB3-9A9F-75CD0884ADD5}"/>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44" name="ZoneTexte 443">
          <a:extLst>
            <a:ext uri="{FF2B5EF4-FFF2-40B4-BE49-F238E27FC236}">
              <a16:creationId xmlns:a16="http://schemas.microsoft.com/office/drawing/2014/main" id="{55D1A965-3B77-4F41-886E-419784D6A4BD}"/>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45" name="ZoneTexte 444">
          <a:extLst>
            <a:ext uri="{FF2B5EF4-FFF2-40B4-BE49-F238E27FC236}">
              <a16:creationId xmlns:a16="http://schemas.microsoft.com/office/drawing/2014/main" id="{F878C7C2-D530-4226-A045-66F2123A04D3}"/>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46" name="ZoneTexte 445">
          <a:extLst>
            <a:ext uri="{FF2B5EF4-FFF2-40B4-BE49-F238E27FC236}">
              <a16:creationId xmlns:a16="http://schemas.microsoft.com/office/drawing/2014/main" id="{01B63E77-8C84-41B4-B39C-54F106F17204}"/>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47" name="ZoneTexte 446">
          <a:extLst>
            <a:ext uri="{FF2B5EF4-FFF2-40B4-BE49-F238E27FC236}">
              <a16:creationId xmlns:a16="http://schemas.microsoft.com/office/drawing/2014/main" id="{A1E4D331-622C-4223-927D-770A9F0175A0}"/>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48" name="ZoneTexte 447">
          <a:extLst>
            <a:ext uri="{FF2B5EF4-FFF2-40B4-BE49-F238E27FC236}">
              <a16:creationId xmlns:a16="http://schemas.microsoft.com/office/drawing/2014/main" id="{7B22EC60-C065-4FC9-9BCA-304310CC29C7}"/>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49" name="ZoneTexte 448">
          <a:extLst>
            <a:ext uri="{FF2B5EF4-FFF2-40B4-BE49-F238E27FC236}">
              <a16:creationId xmlns:a16="http://schemas.microsoft.com/office/drawing/2014/main" id="{655EC09B-C88E-4E89-A634-5D1B924B5C43}"/>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50" name="ZoneTexte 449">
          <a:extLst>
            <a:ext uri="{FF2B5EF4-FFF2-40B4-BE49-F238E27FC236}">
              <a16:creationId xmlns:a16="http://schemas.microsoft.com/office/drawing/2014/main" id="{6405CA5C-5098-4757-9261-2E4E9584B547}"/>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51" name="ZoneTexte 450">
          <a:extLst>
            <a:ext uri="{FF2B5EF4-FFF2-40B4-BE49-F238E27FC236}">
              <a16:creationId xmlns:a16="http://schemas.microsoft.com/office/drawing/2014/main" id="{78CD1E76-C6FB-4E4D-989A-5FCA7306BD02}"/>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52" name="ZoneTexte 451">
          <a:extLst>
            <a:ext uri="{FF2B5EF4-FFF2-40B4-BE49-F238E27FC236}">
              <a16:creationId xmlns:a16="http://schemas.microsoft.com/office/drawing/2014/main" id="{E301F990-8A61-483D-A9AB-FE99BA9071EF}"/>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53" name="ZoneTexte 452">
          <a:extLst>
            <a:ext uri="{FF2B5EF4-FFF2-40B4-BE49-F238E27FC236}">
              <a16:creationId xmlns:a16="http://schemas.microsoft.com/office/drawing/2014/main" id="{3FE0ED39-BE58-42D0-A561-43B552B86623}"/>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54" name="ZoneTexte 453">
          <a:extLst>
            <a:ext uri="{FF2B5EF4-FFF2-40B4-BE49-F238E27FC236}">
              <a16:creationId xmlns:a16="http://schemas.microsoft.com/office/drawing/2014/main" id="{AB96A23C-4311-4866-854A-7DA7F2B6A683}"/>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55" name="ZoneTexte 454">
          <a:extLst>
            <a:ext uri="{FF2B5EF4-FFF2-40B4-BE49-F238E27FC236}">
              <a16:creationId xmlns:a16="http://schemas.microsoft.com/office/drawing/2014/main" id="{04312FBE-1DD4-4104-962F-0B63AE7A2A84}"/>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56" name="ZoneTexte 455">
          <a:extLst>
            <a:ext uri="{FF2B5EF4-FFF2-40B4-BE49-F238E27FC236}">
              <a16:creationId xmlns:a16="http://schemas.microsoft.com/office/drawing/2014/main" id="{3911F5C1-B511-4255-B738-8FC259E2720E}"/>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57" name="ZoneTexte 456">
          <a:extLst>
            <a:ext uri="{FF2B5EF4-FFF2-40B4-BE49-F238E27FC236}">
              <a16:creationId xmlns:a16="http://schemas.microsoft.com/office/drawing/2014/main" id="{A0F82EAD-280C-42D1-9A14-0FD2E2190246}"/>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58" name="ZoneTexte 457">
          <a:extLst>
            <a:ext uri="{FF2B5EF4-FFF2-40B4-BE49-F238E27FC236}">
              <a16:creationId xmlns:a16="http://schemas.microsoft.com/office/drawing/2014/main" id="{3F1D2368-CBDF-44E8-AE78-A8E0420BC828}"/>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59" name="ZoneTexte 458">
          <a:extLst>
            <a:ext uri="{FF2B5EF4-FFF2-40B4-BE49-F238E27FC236}">
              <a16:creationId xmlns:a16="http://schemas.microsoft.com/office/drawing/2014/main" id="{4E9579A6-B55A-42C0-895C-A04B7F62B06E}"/>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60" name="ZoneTexte 459">
          <a:extLst>
            <a:ext uri="{FF2B5EF4-FFF2-40B4-BE49-F238E27FC236}">
              <a16:creationId xmlns:a16="http://schemas.microsoft.com/office/drawing/2014/main" id="{E957995E-6E03-45EF-A042-8A1B8BDE139C}"/>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61" name="ZoneTexte 460">
          <a:extLst>
            <a:ext uri="{FF2B5EF4-FFF2-40B4-BE49-F238E27FC236}">
              <a16:creationId xmlns:a16="http://schemas.microsoft.com/office/drawing/2014/main" id="{E4056A85-69E9-45C6-B755-F49790F1113F}"/>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62" name="ZoneTexte 461">
          <a:extLst>
            <a:ext uri="{FF2B5EF4-FFF2-40B4-BE49-F238E27FC236}">
              <a16:creationId xmlns:a16="http://schemas.microsoft.com/office/drawing/2014/main" id="{5A1E3D6C-7CAD-4D57-9BF6-82138588C8A8}"/>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63" name="ZoneTexte 462">
          <a:extLst>
            <a:ext uri="{FF2B5EF4-FFF2-40B4-BE49-F238E27FC236}">
              <a16:creationId xmlns:a16="http://schemas.microsoft.com/office/drawing/2014/main" id="{912BD391-62CB-4E9E-827F-D0B728867C48}"/>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64" name="ZoneTexte 463">
          <a:extLst>
            <a:ext uri="{FF2B5EF4-FFF2-40B4-BE49-F238E27FC236}">
              <a16:creationId xmlns:a16="http://schemas.microsoft.com/office/drawing/2014/main" id="{D2F20426-DE4B-4BA2-9632-111E6F531BA7}"/>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65" name="ZoneTexte 464">
          <a:extLst>
            <a:ext uri="{FF2B5EF4-FFF2-40B4-BE49-F238E27FC236}">
              <a16:creationId xmlns:a16="http://schemas.microsoft.com/office/drawing/2014/main" id="{85F01BB4-F9BD-4193-907A-B25ED47A0BC4}"/>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66" name="ZoneTexte 465">
          <a:extLst>
            <a:ext uri="{FF2B5EF4-FFF2-40B4-BE49-F238E27FC236}">
              <a16:creationId xmlns:a16="http://schemas.microsoft.com/office/drawing/2014/main" id="{A9E73DC4-C0BE-48C8-ADFF-B3D1AF4CA74E}"/>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67" name="ZoneTexte 466">
          <a:extLst>
            <a:ext uri="{FF2B5EF4-FFF2-40B4-BE49-F238E27FC236}">
              <a16:creationId xmlns:a16="http://schemas.microsoft.com/office/drawing/2014/main" id="{C0055787-3201-4920-ADA7-E3E1B6F6AE60}"/>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68" name="ZoneTexte 467">
          <a:extLst>
            <a:ext uri="{FF2B5EF4-FFF2-40B4-BE49-F238E27FC236}">
              <a16:creationId xmlns:a16="http://schemas.microsoft.com/office/drawing/2014/main" id="{A6815B51-E90D-4BA7-848C-BCE60EF756EB}"/>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469" name="ZoneTexte 468">
          <a:extLst>
            <a:ext uri="{FF2B5EF4-FFF2-40B4-BE49-F238E27FC236}">
              <a16:creationId xmlns:a16="http://schemas.microsoft.com/office/drawing/2014/main" id="{E354076A-BFB8-4073-B961-4C8AAE29F21F}"/>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70" name="ZoneTexte 469">
          <a:extLst>
            <a:ext uri="{FF2B5EF4-FFF2-40B4-BE49-F238E27FC236}">
              <a16:creationId xmlns:a16="http://schemas.microsoft.com/office/drawing/2014/main" id="{C1166235-FF68-46FC-A7D8-D4040DD29E7D}"/>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471" name="ZoneTexte 470">
          <a:extLst>
            <a:ext uri="{FF2B5EF4-FFF2-40B4-BE49-F238E27FC236}">
              <a16:creationId xmlns:a16="http://schemas.microsoft.com/office/drawing/2014/main" id="{41541032-1E91-45F5-B658-B4067FA17A64}"/>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472" name="ZoneTexte 471">
          <a:extLst>
            <a:ext uri="{FF2B5EF4-FFF2-40B4-BE49-F238E27FC236}">
              <a16:creationId xmlns:a16="http://schemas.microsoft.com/office/drawing/2014/main" id="{61493789-2A03-4122-8CDB-17A426588656}"/>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473" name="ZoneTexte 472">
          <a:extLst>
            <a:ext uri="{FF2B5EF4-FFF2-40B4-BE49-F238E27FC236}">
              <a16:creationId xmlns:a16="http://schemas.microsoft.com/office/drawing/2014/main" id="{E65527E4-86DC-4B93-AC8F-7F6CF739BFC1}"/>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474" name="ZoneTexte 473">
          <a:extLst>
            <a:ext uri="{FF2B5EF4-FFF2-40B4-BE49-F238E27FC236}">
              <a16:creationId xmlns:a16="http://schemas.microsoft.com/office/drawing/2014/main" id="{400E7B18-87FC-4E3F-840B-0933F373EBE1}"/>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475" name="ZoneTexte 474">
          <a:extLst>
            <a:ext uri="{FF2B5EF4-FFF2-40B4-BE49-F238E27FC236}">
              <a16:creationId xmlns:a16="http://schemas.microsoft.com/office/drawing/2014/main" id="{E21E58F4-AA2F-421F-957C-BAA5E47528BB}"/>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476" name="ZoneTexte 475">
          <a:extLst>
            <a:ext uri="{FF2B5EF4-FFF2-40B4-BE49-F238E27FC236}">
              <a16:creationId xmlns:a16="http://schemas.microsoft.com/office/drawing/2014/main" id="{3AA7ECE7-2F79-4D41-AF1B-98F5868D0220}"/>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477" name="ZoneTexte 476">
          <a:extLst>
            <a:ext uri="{FF2B5EF4-FFF2-40B4-BE49-F238E27FC236}">
              <a16:creationId xmlns:a16="http://schemas.microsoft.com/office/drawing/2014/main" id="{7329ED1D-FF40-4CCC-A4A0-BBE246B055B3}"/>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478" name="ZoneTexte 477">
          <a:extLst>
            <a:ext uri="{FF2B5EF4-FFF2-40B4-BE49-F238E27FC236}">
              <a16:creationId xmlns:a16="http://schemas.microsoft.com/office/drawing/2014/main" id="{ACE83367-9067-473F-9839-82923E71E9DD}"/>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479" name="ZoneTexte 478">
          <a:extLst>
            <a:ext uri="{FF2B5EF4-FFF2-40B4-BE49-F238E27FC236}">
              <a16:creationId xmlns:a16="http://schemas.microsoft.com/office/drawing/2014/main" id="{832D92DA-8BDD-4B4E-A460-14FBBB8D37CA}"/>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480" name="ZoneTexte 479">
          <a:extLst>
            <a:ext uri="{FF2B5EF4-FFF2-40B4-BE49-F238E27FC236}">
              <a16:creationId xmlns:a16="http://schemas.microsoft.com/office/drawing/2014/main" id="{ABD100C6-BAA4-4FD3-9146-8D786DBD51FC}"/>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481" name="ZoneTexte 480">
          <a:extLst>
            <a:ext uri="{FF2B5EF4-FFF2-40B4-BE49-F238E27FC236}">
              <a16:creationId xmlns:a16="http://schemas.microsoft.com/office/drawing/2014/main" id="{FF830F1D-F648-47B1-9B4B-4A0CB0E7F3D9}"/>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482" name="ZoneTexte 481">
          <a:extLst>
            <a:ext uri="{FF2B5EF4-FFF2-40B4-BE49-F238E27FC236}">
              <a16:creationId xmlns:a16="http://schemas.microsoft.com/office/drawing/2014/main" id="{EF02C719-1902-4E5A-99BA-4C96DE26C9C6}"/>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483" name="ZoneTexte 482">
          <a:extLst>
            <a:ext uri="{FF2B5EF4-FFF2-40B4-BE49-F238E27FC236}">
              <a16:creationId xmlns:a16="http://schemas.microsoft.com/office/drawing/2014/main" id="{804BE176-6C23-4962-AEFF-A0E2F2304207}"/>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484" name="ZoneTexte 483">
          <a:extLst>
            <a:ext uri="{FF2B5EF4-FFF2-40B4-BE49-F238E27FC236}">
              <a16:creationId xmlns:a16="http://schemas.microsoft.com/office/drawing/2014/main" id="{7324D417-62C5-46D5-8B38-AD3C7E12152B}"/>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485" name="ZoneTexte 484">
          <a:extLst>
            <a:ext uri="{FF2B5EF4-FFF2-40B4-BE49-F238E27FC236}">
              <a16:creationId xmlns:a16="http://schemas.microsoft.com/office/drawing/2014/main" id="{6A41321C-9C50-48A2-AAE8-3BD0E46D263D}"/>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486" name="ZoneTexte 485">
          <a:extLst>
            <a:ext uri="{FF2B5EF4-FFF2-40B4-BE49-F238E27FC236}">
              <a16:creationId xmlns:a16="http://schemas.microsoft.com/office/drawing/2014/main" id="{3E05F883-874F-4828-932E-2535080D030B}"/>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487" name="ZoneTexte 486">
          <a:extLst>
            <a:ext uri="{FF2B5EF4-FFF2-40B4-BE49-F238E27FC236}">
              <a16:creationId xmlns:a16="http://schemas.microsoft.com/office/drawing/2014/main" id="{AAADAEA9-EBB8-4DAC-AF6E-7E18708D2AAC}"/>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488" name="ZoneTexte 487">
          <a:extLst>
            <a:ext uri="{FF2B5EF4-FFF2-40B4-BE49-F238E27FC236}">
              <a16:creationId xmlns:a16="http://schemas.microsoft.com/office/drawing/2014/main" id="{B769D60B-867B-4E22-94AF-6FF96975561B}"/>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489" name="ZoneTexte 488">
          <a:extLst>
            <a:ext uri="{FF2B5EF4-FFF2-40B4-BE49-F238E27FC236}">
              <a16:creationId xmlns:a16="http://schemas.microsoft.com/office/drawing/2014/main" id="{6608EAAF-E800-4C59-BA0A-241A418B1E74}"/>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490" name="ZoneTexte 489">
          <a:extLst>
            <a:ext uri="{FF2B5EF4-FFF2-40B4-BE49-F238E27FC236}">
              <a16:creationId xmlns:a16="http://schemas.microsoft.com/office/drawing/2014/main" id="{C5C63D59-A0E8-4A58-880A-5E71ACB1DDD4}"/>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491" name="ZoneTexte 490">
          <a:extLst>
            <a:ext uri="{FF2B5EF4-FFF2-40B4-BE49-F238E27FC236}">
              <a16:creationId xmlns:a16="http://schemas.microsoft.com/office/drawing/2014/main" id="{E5914E62-1291-4588-8CC4-C0819771A973}"/>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492" name="ZoneTexte 491">
          <a:extLst>
            <a:ext uri="{FF2B5EF4-FFF2-40B4-BE49-F238E27FC236}">
              <a16:creationId xmlns:a16="http://schemas.microsoft.com/office/drawing/2014/main" id="{F1248E21-81E2-4A77-8F4B-69BB826BA601}"/>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493" name="ZoneTexte 492">
          <a:extLst>
            <a:ext uri="{FF2B5EF4-FFF2-40B4-BE49-F238E27FC236}">
              <a16:creationId xmlns:a16="http://schemas.microsoft.com/office/drawing/2014/main" id="{6F046FD7-7F8A-4649-BF1D-887B7F8261C6}"/>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494" name="ZoneTexte 493">
          <a:extLst>
            <a:ext uri="{FF2B5EF4-FFF2-40B4-BE49-F238E27FC236}">
              <a16:creationId xmlns:a16="http://schemas.microsoft.com/office/drawing/2014/main" id="{044FBEEE-4B27-4BE6-8F21-D8E161E36705}"/>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495" name="ZoneTexte 494">
          <a:extLst>
            <a:ext uri="{FF2B5EF4-FFF2-40B4-BE49-F238E27FC236}">
              <a16:creationId xmlns:a16="http://schemas.microsoft.com/office/drawing/2014/main" id="{8B97AADF-6050-45B4-8BDB-9E6545D45D92}"/>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496" name="ZoneTexte 495">
          <a:extLst>
            <a:ext uri="{FF2B5EF4-FFF2-40B4-BE49-F238E27FC236}">
              <a16:creationId xmlns:a16="http://schemas.microsoft.com/office/drawing/2014/main" id="{3BB42748-8DDE-44A3-9CBE-42DF8E49C051}"/>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497" name="ZoneTexte 496">
          <a:extLst>
            <a:ext uri="{FF2B5EF4-FFF2-40B4-BE49-F238E27FC236}">
              <a16:creationId xmlns:a16="http://schemas.microsoft.com/office/drawing/2014/main" id="{F703FA4F-8EA8-4E2C-BB44-9E0120CCDF26}"/>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498" name="ZoneTexte 497">
          <a:extLst>
            <a:ext uri="{FF2B5EF4-FFF2-40B4-BE49-F238E27FC236}">
              <a16:creationId xmlns:a16="http://schemas.microsoft.com/office/drawing/2014/main" id="{2B592FFD-2E42-42B6-8BE9-F4FDC51B0D0A}"/>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499" name="ZoneTexte 498">
          <a:extLst>
            <a:ext uri="{FF2B5EF4-FFF2-40B4-BE49-F238E27FC236}">
              <a16:creationId xmlns:a16="http://schemas.microsoft.com/office/drawing/2014/main" id="{80C57F7A-41A9-4728-97F8-FCD0BAD159FE}"/>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500" name="ZoneTexte 499">
          <a:extLst>
            <a:ext uri="{FF2B5EF4-FFF2-40B4-BE49-F238E27FC236}">
              <a16:creationId xmlns:a16="http://schemas.microsoft.com/office/drawing/2014/main" id="{5C07F418-C44F-4EC0-AD3A-D82E55BAFD6A}"/>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501" name="ZoneTexte 500">
          <a:extLst>
            <a:ext uri="{FF2B5EF4-FFF2-40B4-BE49-F238E27FC236}">
              <a16:creationId xmlns:a16="http://schemas.microsoft.com/office/drawing/2014/main" id="{957D24B3-99E7-4DFA-94BB-939D136EF29A}"/>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502" name="ZoneTexte 501">
          <a:extLst>
            <a:ext uri="{FF2B5EF4-FFF2-40B4-BE49-F238E27FC236}">
              <a16:creationId xmlns:a16="http://schemas.microsoft.com/office/drawing/2014/main" id="{EC94BBA2-FCAB-4384-948D-8E9EBE566192}"/>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503" name="ZoneTexte 502">
          <a:extLst>
            <a:ext uri="{FF2B5EF4-FFF2-40B4-BE49-F238E27FC236}">
              <a16:creationId xmlns:a16="http://schemas.microsoft.com/office/drawing/2014/main" id="{67A131B6-964D-4D3B-8514-D9CED0256937}"/>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504" name="ZoneTexte 503">
          <a:extLst>
            <a:ext uri="{FF2B5EF4-FFF2-40B4-BE49-F238E27FC236}">
              <a16:creationId xmlns:a16="http://schemas.microsoft.com/office/drawing/2014/main" id="{3A943CB3-94AC-4180-A55F-22EB3B4B7CD3}"/>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505" name="ZoneTexte 504">
          <a:extLst>
            <a:ext uri="{FF2B5EF4-FFF2-40B4-BE49-F238E27FC236}">
              <a16:creationId xmlns:a16="http://schemas.microsoft.com/office/drawing/2014/main" id="{4A21FFBE-D167-4438-81DD-6A026FD0656C}"/>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506" name="ZoneTexte 505">
          <a:extLst>
            <a:ext uri="{FF2B5EF4-FFF2-40B4-BE49-F238E27FC236}">
              <a16:creationId xmlns:a16="http://schemas.microsoft.com/office/drawing/2014/main" id="{CE0F4D3B-42A7-415A-B656-A0E94AB5E7D0}"/>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507" name="ZoneTexte 506">
          <a:extLst>
            <a:ext uri="{FF2B5EF4-FFF2-40B4-BE49-F238E27FC236}">
              <a16:creationId xmlns:a16="http://schemas.microsoft.com/office/drawing/2014/main" id="{239E9A03-DB34-468C-A6C9-300980831C34}"/>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508" name="ZoneTexte 507">
          <a:extLst>
            <a:ext uri="{FF2B5EF4-FFF2-40B4-BE49-F238E27FC236}">
              <a16:creationId xmlns:a16="http://schemas.microsoft.com/office/drawing/2014/main" id="{F812B255-9D82-45CB-A43B-3329CC861334}"/>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509" name="ZoneTexte 508">
          <a:extLst>
            <a:ext uri="{FF2B5EF4-FFF2-40B4-BE49-F238E27FC236}">
              <a16:creationId xmlns:a16="http://schemas.microsoft.com/office/drawing/2014/main" id="{B884286C-D581-4FA6-89AF-7B907F01519E}"/>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510" name="ZoneTexte 509">
          <a:extLst>
            <a:ext uri="{FF2B5EF4-FFF2-40B4-BE49-F238E27FC236}">
              <a16:creationId xmlns:a16="http://schemas.microsoft.com/office/drawing/2014/main" id="{8DB0CFCD-BEB0-4BA0-8AC3-B1600FB49451}"/>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511" name="ZoneTexte 510">
          <a:extLst>
            <a:ext uri="{FF2B5EF4-FFF2-40B4-BE49-F238E27FC236}">
              <a16:creationId xmlns:a16="http://schemas.microsoft.com/office/drawing/2014/main" id="{935E45E6-C0D1-41B9-886D-7826369D70CD}"/>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512" name="ZoneTexte 511">
          <a:extLst>
            <a:ext uri="{FF2B5EF4-FFF2-40B4-BE49-F238E27FC236}">
              <a16:creationId xmlns:a16="http://schemas.microsoft.com/office/drawing/2014/main" id="{31644153-DCC2-445F-AAA9-571603968DFF}"/>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513" name="ZoneTexte 512">
          <a:extLst>
            <a:ext uri="{FF2B5EF4-FFF2-40B4-BE49-F238E27FC236}">
              <a16:creationId xmlns:a16="http://schemas.microsoft.com/office/drawing/2014/main" id="{6B14D7FB-8CC0-4DB0-A228-986BB0B9A5EF}"/>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514" name="ZoneTexte 513">
          <a:extLst>
            <a:ext uri="{FF2B5EF4-FFF2-40B4-BE49-F238E27FC236}">
              <a16:creationId xmlns:a16="http://schemas.microsoft.com/office/drawing/2014/main" id="{3D6C9EFC-178A-43F7-9D9E-6FF918BB1A0D}"/>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515" name="ZoneTexte 514">
          <a:extLst>
            <a:ext uri="{FF2B5EF4-FFF2-40B4-BE49-F238E27FC236}">
              <a16:creationId xmlns:a16="http://schemas.microsoft.com/office/drawing/2014/main" id="{044DA8DA-BEDB-4A8E-9E54-B0AEA87ACBA8}"/>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516" name="ZoneTexte 515">
          <a:extLst>
            <a:ext uri="{FF2B5EF4-FFF2-40B4-BE49-F238E27FC236}">
              <a16:creationId xmlns:a16="http://schemas.microsoft.com/office/drawing/2014/main" id="{1E2D4718-BA36-4EE4-88FE-F15657B6C141}"/>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517" name="ZoneTexte 516">
          <a:extLst>
            <a:ext uri="{FF2B5EF4-FFF2-40B4-BE49-F238E27FC236}">
              <a16:creationId xmlns:a16="http://schemas.microsoft.com/office/drawing/2014/main" id="{685C612A-95B4-45E1-9AF4-12AA353A4650}"/>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518" name="ZoneTexte 517">
          <a:extLst>
            <a:ext uri="{FF2B5EF4-FFF2-40B4-BE49-F238E27FC236}">
              <a16:creationId xmlns:a16="http://schemas.microsoft.com/office/drawing/2014/main" id="{CCBB1914-ABD7-4200-AB59-6C6EDFE61ED2}"/>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519" name="ZoneTexte 518">
          <a:extLst>
            <a:ext uri="{FF2B5EF4-FFF2-40B4-BE49-F238E27FC236}">
              <a16:creationId xmlns:a16="http://schemas.microsoft.com/office/drawing/2014/main" id="{34E8E45D-9E14-46F2-9DA8-2A33C3AAAE69}"/>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520" name="ZoneTexte 519">
          <a:extLst>
            <a:ext uri="{FF2B5EF4-FFF2-40B4-BE49-F238E27FC236}">
              <a16:creationId xmlns:a16="http://schemas.microsoft.com/office/drawing/2014/main" id="{CFB18A00-5EAB-4C46-BFA3-AF19F0C7897F}"/>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521" name="ZoneTexte 520">
          <a:extLst>
            <a:ext uri="{FF2B5EF4-FFF2-40B4-BE49-F238E27FC236}">
              <a16:creationId xmlns:a16="http://schemas.microsoft.com/office/drawing/2014/main" id="{EE76683E-747F-4B90-9105-1389EAB06D91}"/>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522" name="ZoneTexte 521">
          <a:extLst>
            <a:ext uri="{FF2B5EF4-FFF2-40B4-BE49-F238E27FC236}">
              <a16:creationId xmlns:a16="http://schemas.microsoft.com/office/drawing/2014/main" id="{EEA081B1-98EB-4754-A7AF-32C6605E3EBB}"/>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523" name="ZoneTexte 522">
          <a:extLst>
            <a:ext uri="{FF2B5EF4-FFF2-40B4-BE49-F238E27FC236}">
              <a16:creationId xmlns:a16="http://schemas.microsoft.com/office/drawing/2014/main" id="{D963DF21-3433-40AC-8150-E18C9164B233}"/>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524" name="ZoneTexte 523">
          <a:extLst>
            <a:ext uri="{FF2B5EF4-FFF2-40B4-BE49-F238E27FC236}">
              <a16:creationId xmlns:a16="http://schemas.microsoft.com/office/drawing/2014/main" id="{6FCF7BCD-8CBC-4FF5-B862-DB0DB7A4A33A}"/>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525" name="ZoneTexte 524">
          <a:extLst>
            <a:ext uri="{FF2B5EF4-FFF2-40B4-BE49-F238E27FC236}">
              <a16:creationId xmlns:a16="http://schemas.microsoft.com/office/drawing/2014/main" id="{B39EB499-9784-41CE-BFBB-9C2F8F8448D4}"/>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526" name="ZoneTexte 525">
          <a:extLst>
            <a:ext uri="{FF2B5EF4-FFF2-40B4-BE49-F238E27FC236}">
              <a16:creationId xmlns:a16="http://schemas.microsoft.com/office/drawing/2014/main" id="{83B3A9F9-DD70-4AD4-BDF0-539A91B19FC1}"/>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527" name="ZoneTexte 526">
          <a:extLst>
            <a:ext uri="{FF2B5EF4-FFF2-40B4-BE49-F238E27FC236}">
              <a16:creationId xmlns:a16="http://schemas.microsoft.com/office/drawing/2014/main" id="{2B448BBB-C5BB-485F-9368-26A135A6ABEA}"/>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528" name="ZoneTexte 527">
          <a:extLst>
            <a:ext uri="{FF2B5EF4-FFF2-40B4-BE49-F238E27FC236}">
              <a16:creationId xmlns:a16="http://schemas.microsoft.com/office/drawing/2014/main" id="{8CDF36FF-3DFD-4DBB-AE7B-FD72E52648BF}"/>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29" name="ZoneTexte 528">
          <a:extLst>
            <a:ext uri="{FF2B5EF4-FFF2-40B4-BE49-F238E27FC236}">
              <a16:creationId xmlns:a16="http://schemas.microsoft.com/office/drawing/2014/main" id="{30F13369-9B00-4632-ABA2-6FD890BF6A28}"/>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530" name="ZoneTexte 529">
          <a:extLst>
            <a:ext uri="{FF2B5EF4-FFF2-40B4-BE49-F238E27FC236}">
              <a16:creationId xmlns:a16="http://schemas.microsoft.com/office/drawing/2014/main" id="{98FF1FA0-0D49-4603-94F2-186ECEDF3569}"/>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31" name="ZoneTexte 530">
          <a:extLst>
            <a:ext uri="{FF2B5EF4-FFF2-40B4-BE49-F238E27FC236}">
              <a16:creationId xmlns:a16="http://schemas.microsoft.com/office/drawing/2014/main" id="{BF37297D-C2CF-4E7C-B626-779D1E3E8C59}"/>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532" name="ZoneTexte 531">
          <a:extLst>
            <a:ext uri="{FF2B5EF4-FFF2-40B4-BE49-F238E27FC236}">
              <a16:creationId xmlns:a16="http://schemas.microsoft.com/office/drawing/2014/main" id="{0F1B8D55-FC17-47DD-9B72-58CF53C0AE97}"/>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33" name="ZoneTexte 532">
          <a:extLst>
            <a:ext uri="{FF2B5EF4-FFF2-40B4-BE49-F238E27FC236}">
              <a16:creationId xmlns:a16="http://schemas.microsoft.com/office/drawing/2014/main" id="{36E3D35C-3C24-4F25-BC71-D7746A8C8ED0}"/>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34" name="ZoneTexte 533">
          <a:extLst>
            <a:ext uri="{FF2B5EF4-FFF2-40B4-BE49-F238E27FC236}">
              <a16:creationId xmlns:a16="http://schemas.microsoft.com/office/drawing/2014/main" id="{B5935979-1226-4FAC-934D-447773FD8A20}"/>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35" name="ZoneTexte 534">
          <a:extLst>
            <a:ext uri="{FF2B5EF4-FFF2-40B4-BE49-F238E27FC236}">
              <a16:creationId xmlns:a16="http://schemas.microsoft.com/office/drawing/2014/main" id="{2D221322-9067-4048-B09C-86B0BD5EE759}"/>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36" name="ZoneTexte 535">
          <a:extLst>
            <a:ext uri="{FF2B5EF4-FFF2-40B4-BE49-F238E27FC236}">
              <a16:creationId xmlns:a16="http://schemas.microsoft.com/office/drawing/2014/main" id="{CCB62B67-8882-485D-A5C7-D5BD39C8625E}"/>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37" name="ZoneTexte 536">
          <a:extLst>
            <a:ext uri="{FF2B5EF4-FFF2-40B4-BE49-F238E27FC236}">
              <a16:creationId xmlns:a16="http://schemas.microsoft.com/office/drawing/2014/main" id="{5C0E61FB-D9F6-4431-9B78-99E4DB5596C6}"/>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38" name="ZoneTexte 537">
          <a:extLst>
            <a:ext uri="{FF2B5EF4-FFF2-40B4-BE49-F238E27FC236}">
              <a16:creationId xmlns:a16="http://schemas.microsoft.com/office/drawing/2014/main" id="{54D6E58A-496F-4672-BD99-468106B98F12}"/>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39" name="ZoneTexte 538">
          <a:extLst>
            <a:ext uri="{FF2B5EF4-FFF2-40B4-BE49-F238E27FC236}">
              <a16:creationId xmlns:a16="http://schemas.microsoft.com/office/drawing/2014/main" id="{7765F4B3-EFA0-4FCB-A9FC-259624F97482}"/>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40" name="ZoneTexte 539">
          <a:extLst>
            <a:ext uri="{FF2B5EF4-FFF2-40B4-BE49-F238E27FC236}">
              <a16:creationId xmlns:a16="http://schemas.microsoft.com/office/drawing/2014/main" id="{10E3387D-63FA-453A-B8F4-FC5AD825A311}"/>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41" name="ZoneTexte 540">
          <a:extLst>
            <a:ext uri="{FF2B5EF4-FFF2-40B4-BE49-F238E27FC236}">
              <a16:creationId xmlns:a16="http://schemas.microsoft.com/office/drawing/2014/main" id="{455DFE36-4CD4-40A3-A78F-6AEEC06BCBDE}"/>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42" name="ZoneTexte 541">
          <a:extLst>
            <a:ext uri="{FF2B5EF4-FFF2-40B4-BE49-F238E27FC236}">
              <a16:creationId xmlns:a16="http://schemas.microsoft.com/office/drawing/2014/main" id="{1C19CAB1-07D4-4705-993F-9D1EC0F07D34}"/>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43" name="ZoneTexte 542">
          <a:extLst>
            <a:ext uri="{FF2B5EF4-FFF2-40B4-BE49-F238E27FC236}">
              <a16:creationId xmlns:a16="http://schemas.microsoft.com/office/drawing/2014/main" id="{0BE5374D-9A6A-4240-9B27-F24A851FDAFC}"/>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544" name="ZoneTexte 543">
          <a:extLst>
            <a:ext uri="{FF2B5EF4-FFF2-40B4-BE49-F238E27FC236}">
              <a16:creationId xmlns:a16="http://schemas.microsoft.com/office/drawing/2014/main" id="{38E66B8C-6ED4-4EC6-85C2-2DCBCD7391A2}"/>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45" name="ZoneTexte 544">
          <a:extLst>
            <a:ext uri="{FF2B5EF4-FFF2-40B4-BE49-F238E27FC236}">
              <a16:creationId xmlns:a16="http://schemas.microsoft.com/office/drawing/2014/main" id="{76FF638E-4C34-425B-8299-373D95929F8C}"/>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546" name="ZoneTexte 545">
          <a:extLst>
            <a:ext uri="{FF2B5EF4-FFF2-40B4-BE49-F238E27FC236}">
              <a16:creationId xmlns:a16="http://schemas.microsoft.com/office/drawing/2014/main" id="{8556BFE5-CDD1-4AFB-9C97-561DEA26ABD6}"/>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547" name="ZoneTexte 546">
          <a:extLst>
            <a:ext uri="{FF2B5EF4-FFF2-40B4-BE49-F238E27FC236}">
              <a16:creationId xmlns:a16="http://schemas.microsoft.com/office/drawing/2014/main" id="{1F9A9453-582D-422D-9499-F6236D120E4C}"/>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548" name="ZoneTexte 547">
          <a:extLst>
            <a:ext uri="{FF2B5EF4-FFF2-40B4-BE49-F238E27FC236}">
              <a16:creationId xmlns:a16="http://schemas.microsoft.com/office/drawing/2014/main" id="{64671E27-C77B-4F3A-A548-6DCEEA1BD3B1}"/>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549" name="ZoneTexte 548">
          <a:extLst>
            <a:ext uri="{FF2B5EF4-FFF2-40B4-BE49-F238E27FC236}">
              <a16:creationId xmlns:a16="http://schemas.microsoft.com/office/drawing/2014/main" id="{74A77378-FF90-4586-8C05-E592BCFE0D35}"/>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550" name="ZoneTexte 549">
          <a:extLst>
            <a:ext uri="{FF2B5EF4-FFF2-40B4-BE49-F238E27FC236}">
              <a16:creationId xmlns:a16="http://schemas.microsoft.com/office/drawing/2014/main" id="{1048C181-018F-4DED-95A5-7AC6941BE103}"/>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551" name="ZoneTexte 550">
          <a:extLst>
            <a:ext uri="{FF2B5EF4-FFF2-40B4-BE49-F238E27FC236}">
              <a16:creationId xmlns:a16="http://schemas.microsoft.com/office/drawing/2014/main" id="{4C41250A-B9C3-4172-B203-16E0BE461E15}"/>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552" name="ZoneTexte 551">
          <a:extLst>
            <a:ext uri="{FF2B5EF4-FFF2-40B4-BE49-F238E27FC236}">
              <a16:creationId xmlns:a16="http://schemas.microsoft.com/office/drawing/2014/main" id="{F34C2F9C-4F4D-4095-AECB-2CFDD23AA487}"/>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553" name="ZoneTexte 552">
          <a:extLst>
            <a:ext uri="{FF2B5EF4-FFF2-40B4-BE49-F238E27FC236}">
              <a16:creationId xmlns:a16="http://schemas.microsoft.com/office/drawing/2014/main" id="{503C9C41-2B1C-410D-81A0-C9E6132AC47C}"/>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554" name="ZoneTexte 553">
          <a:extLst>
            <a:ext uri="{FF2B5EF4-FFF2-40B4-BE49-F238E27FC236}">
              <a16:creationId xmlns:a16="http://schemas.microsoft.com/office/drawing/2014/main" id="{2520B597-8361-4BBA-99E8-F9C7655F0E77}"/>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555" name="ZoneTexte 554">
          <a:extLst>
            <a:ext uri="{FF2B5EF4-FFF2-40B4-BE49-F238E27FC236}">
              <a16:creationId xmlns:a16="http://schemas.microsoft.com/office/drawing/2014/main" id="{4DFBF44C-9BC8-4BA0-A798-02D2827C34F0}"/>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556" name="ZoneTexte 555">
          <a:extLst>
            <a:ext uri="{FF2B5EF4-FFF2-40B4-BE49-F238E27FC236}">
              <a16:creationId xmlns:a16="http://schemas.microsoft.com/office/drawing/2014/main" id="{397B5DA3-4E28-486D-BA86-DF88A8DDC0E4}"/>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557" name="ZoneTexte 556">
          <a:extLst>
            <a:ext uri="{FF2B5EF4-FFF2-40B4-BE49-F238E27FC236}">
              <a16:creationId xmlns:a16="http://schemas.microsoft.com/office/drawing/2014/main" id="{3CBCCE36-AC9D-462B-BFAE-A1B61CB0E023}"/>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558" name="ZoneTexte 557">
          <a:extLst>
            <a:ext uri="{FF2B5EF4-FFF2-40B4-BE49-F238E27FC236}">
              <a16:creationId xmlns:a16="http://schemas.microsoft.com/office/drawing/2014/main" id="{56764B8B-CD9C-4BB6-887D-46F64C895345}"/>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559" name="ZoneTexte 558">
          <a:extLst>
            <a:ext uri="{FF2B5EF4-FFF2-40B4-BE49-F238E27FC236}">
              <a16:creationId xmlns:a16="http://schemas.microsoft.com/office/drawing/2014/main" id="{590D277D-1649-4D9F-A5DE-E70F964DDA37}"/>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560" name="ZoneTexte 559">
          <a:extLst>
            <a:ext uri="{FF2B5EF4-FFF2-40B4-BE49-F238E27FC236}">
              <a16:creationId xmlns:a16="http://schemas.microsoft.com/office/drawing/2014/main" id="{320777BD-1FC5-4E85-AFA4-7577C1354EE8}"/>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561" name="ZoneTexte 560">
          <a:extLst>
            <a:ext uri="{FF2B5EF4-FFF2-40B4-BE49-F238E27FC236}">
              <a16:creationId xmlns:a16="http://schemas.microsoft.com/office/drawing/2014/main" id="{9FD54699-6F91-423D-8E09-86EBCD67850E}"/>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562" name="ZoneTexte 561">
          <a:extLst>
            <a:ext uri="{FF2B5EF4-FFF2-40B4-BE49-F238E27FC236}">
              <a16:creationId xmlns:a16="http://schemas.microsoft.com/office/drawing/2014/main" id="{9B6DCBD1-D1A2-463A-A978-3F54B33877B9}"/>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563" name="ZoneTexte 562">
          <a:extLst>
            <a:ext uri="{FF2B5EF4-FFF2-40B4-BE49-F238E27FC236}">
              <a16:creationId xmlns:a16="http://schemas.microsoft.com/office/drawing/2014/main" id="{9049412C-544F-431A-AB14-BD2D534E9005}"/>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564" name="ZoneTexte 563">
          <a:extLst>
            <a:ext uri="{FF2B5EF4-FFF2-40B4-BE49-F238E27FC236}">
              <a16:creationId xmlns:a16="http://schemas.microsoft.com/office/drawing/2014/main" id="{5A0852D3-A3F5-4603-A7B5-88D10E538807}"/>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565" name="ZoneTexte 564">
          <a:extLst>
            <a:ext uri="{FF2B5EF4-FFF2-40B4-BE49-F238E27FC236}">
              <a16:creationId xmlns:a16="http://schemas.microsoft.com/office/drawing/2014/main" id="{8AF2D768-4B28-4338-B875-5A5D139AB6B5}"/>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566" name="ZoneTexte 565">
          <a:extLst>
            <a:ext uri="{FF2B5EF4-FFF2-40B4-BE49-F238E27FC236}">
              <a16:creationId xmlns:a16="http://schemas.microsoft.com/office/drawing/2014/main" id="{A0B235BA-B255-4243-8815-6B6D89711E51}"/>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567" name="ZoneTexte 566">
          <a:extLst>
            <a:ext uri="{FF2B5EF4-FFF2-40B4-BE49-F238E27FC236}">
              <a16:creationId xmlns:a16="http://schemas.microsoft.com/office/drawing/2014/main" id="{AAA7D3A8-4A22-4FE3-8B1F-57B6D27108B3}"/>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568" name="ZoneTexte 567">
          <a:extLst>
            <a:ext uri="{FF2B5EF4-FFF2-40B4-BE49-F238E27FC236}">
              <a16:creationId xmlns:a16="http://schemas.microsoft.com/office/drawing/2014/main" id="{4C820D58-FB78-43E4-A207-791AD654E51C}"/>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569" name="ZoneTexte 568">
          <a:extLst>
            <a:ext uri="{FF2B5EF4-FFF2-40B4-BE49-F238E27FC236}">
              <a16:creationId xmlns:a16="http://schemas.microsoft.com/office/drawing/2014/main" id="{5193E24D-F882-42E8-B0BC-8E7A2C054C81}"/>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570" name="ZoneTexte 569">
          <a:extLst>
            <a:ext uri="{FF2B5EF4-FFF2-40B4-BE49-F238E27FC236}">
              <a16:creationId xmlns:a16="http://schemas.microsoft.com/office/drawing/2014/main" id="{2775E1B6-7F3C-4F6A-AFB3-76B5F988C3C3}"/>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571" name="ZoneTexte 570">
          <a:extLst>
            <a:ext uri="{FF2B5EF4-FFF2-40B4-BE49-F238E27FC236}">
              <a16:creationId xmlns:a16="http://schemas.microsoft.com/office/drawing/2014/main" id="{212CBB8F-338D-4407-9D45-2E9DDF4DF8B0}"/>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572" name="ZoneTexte 571">
          <a:extLst>
            <a:ext uri="{FF2B5EF4-FFF2-40B4-BE49-F238E27FC236}">
              <a16:creationId xmlns:a16="http://schemas.microsoft.com/office/drawing/2014/main" id="{F2558CF9-20AA-4736-84FB-CE8EF256A699}"/>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573" name="ZoneTexte 572">
          <a:extLst>
            <a:ext uri="{FF2B5EF4-FFF2-40B4-BE49-F238E27FC236}">
              <a16:creationId xmlns:a16="http://schemas.microsoft.com/office/drawing/2014/main" id="{F6BFBDB2-92E0-43AC-881C-49E5984A7688}"/>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74" name="ZoneTexte 573">
          <a:extLst>
            <a:ext uri="{FF2B5EF4-FFF2-40B4-BE49-F238E27FC236}">
              <a16:creationId xmlns:a16="http://schemas.microsoft.com/office/drawing/2014/main" id="{BB63DF8B-9971-47BA-A6F6-9CFFA0F1FFDC}"/>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575" name="ZoneTexte 574">
          <a:extLst>
            <a:ext uri="{FF2B5EF4-FFF2-40B4-BE49-F238E27FC236}">
              <a16:creationId xmlns:a16="http://schemas.microsoft.com/office/drawing/2014/main" id="{2B34DA2D-C0EC-463D-9086-B115096E25F9}"/>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76" name="ZoneTexte 575">
          <a:extLst>
            <a:ext uri="{FF2B5EF4-FFF2-40B4-BE49-F238E27FC236}">
              <a16:creationId xmlns:a16="http://schemas.microsoft.com/office/drawing/2014/main" id="{4BD9EE14-3AB4-499C-8AF7-747182E7B893}"/>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577" name="ZoneTexte 576">
          <a:extLst>
            <a:ext uri="{FF2B5EF4-FFF2-40B4-BE49-F238E27FC236}">
              <a16:creationId xmlns:a16="http://schemas.microsoft.com/office/drawing/2014/main" id="{7C16C26D-1E78-4201-81D8-A233C34F2675}"/>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78" name="ZoneTexte 577">
          <a:extLst>
            <a:ext uri="{FF2B5EF4-FFF2-40B4-BE49-F238E27FC236}">
              <a16:creationId xmlns:a16="http://schemas.microsoft.com/office/drawing/2014/main" id="{49A875C1-810B-43A7-B792-0B1D5379948B}"/>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79" name="ZoneTexte 578">
          <a:extLst>
            <a:ext uri="{FF2B5EF4-FFF2-40B4-BE49-F238E27FC236}">
              <a16:creationId xmlns:a16="http://schemas.microsoft.com/office/drawing/2014/main" id="{A9C910AB-D575-4EE9-9501-398052107A19}"/>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80" name="ZoneTexte 579">
          <a:extLst>
            <a:ext uri="{FF2B5EF4-FFF2-40B4-BE49-F238E27FC236}">
              <a16:creationId xmlns:a16="http://schemas.microsoft.com/office/drawing/2014/main" id="{B52AF07D-6D99-4202-A8A4-A676EB277740}"/>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81" name="ZoneTexte 580">
          <a:extLst>
            <a:ext uri="{FF2B5EF4-FFF2-40B4-BE49-F238E27FC236}">
              <a16:creationId xmlns:a16="http://schemas.microsoft.com/office/drawing/2014/main" id="{836ECEBC-CDEA-4551-A93A-C295BF944FFF}"/>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82" name="ZoneTexte 581">
          <a:extLst>
            <a:ext uri="{FF2B5EF4-FFF2-40B4-BE49-F238E27FC236}">
              <a16:creationId xmlns:a16="http://schemas.microsoft.com/office/drawing/2014/main" id="{F48BD834-DFCB-4630-983A-EEF832D1D98F}"/>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83" name="ZoneTexte 582">
          <a:extLst>
            <a:ext uri="{FF2B5EF4-FFF2-40B4-BE49-F238E27FC236}">
              <a16:creationId xmlns:a16="http://schemas.microsoft.com/office/drawing/2014/main" id="{5DECE84A-4BD2-4526-8621-84C1BD711572}"/>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84" name="ZoneTexte 583">
          <a:extLst>
            <a:ext uri="{FF2B5EF4-FFF2-40B4-BE49-F238E27FC236}">
              <a16:creationId xmlns:a16="http://schemas.microsoft.com/office/drawing/2014/main" id="{4D4F3513-BFB8-41EF-9B4F-1BFC0A249319}"/>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85" name="ZoneTexte 584">
          <a:extLst>
            <a:ext uri="{FF2B5EF4-FFF2-40B4-BE49-F238E27FC236}">
              <a16:creationId xmlns:a16="http://schemas.microsoft.com/office/drawing/2014/main" id="{DEA0E7F1-96A0-43AC-B994-C25BC17743F6}"/>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86" name="ZoneTexte 585">
          <a:extLst>
            <a:ext uri="{FF2B5EF4-FFF2-40B4-BE49-F238E27FC236}">
              <a16:creationId xmlns:a16="http://schemas.microsoft.com/office/drawing/2014/main" id="{C9F2F603-91E4-42C7-B639-A2FB02C13957}"/>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87" name="ZoneTexte 586">
          <a:extLst>
            <a:ext uri="{FF2B5EF4-FFF2-40B4-BE49-F238E27FC236}">
              <a16:creationId xmlns:a16="http://schemas.microsoft.com/office/drawing/2014/main" id="{85EFE488-03A3-46FB-BD75-B81AFE53B8B5}"/>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88" name="ZoneTexte 587">
          <a:extLst>
            <a:ext uri="{FF2B5EF4-FFF2-40B4-BE49-F238E27FC236}">
              <a16:creationId xmlns:a16="http://schemas.microsoft.com/office/drawing/2014/main" id="{11E2B664-60EB-4292-9DA4-2C7F1DA9C576}"/>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89" name="ZoneTexte 588">
          <a:extLst>
            <a:ext uri="{FF2B5EF4-FFF2-40B4-BE49-F238E27FC236}">
              <a16:creationId xmlns:a16="http://schemas.microsoft.com/office/drawing/2014/main" id="{AFE8B5A7-14E7-4A68-BA6D-3CB465BC6201}"/>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90" name="ZoneTexte 589">
          <a:extLst>
            <a:ext uri="{FF2B5EF4-FFF2-40B4-BE49-F238E27FC236}">
              <a16:creationId xmlns:a16="http://schemas.microsoft.com/office/drawing/2014/main" id="{3AB7242A-9355-4153-8939-CB4A78487308}"/>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91" name="ZoneTexte 590">
          <a:extLst>
            <a:ext uri="{FF2B5EF4-FFF2-40B4-BE49-F238E27FC236}">
              <a16:creationId xmlns:a16="http://schemas.microsoft.com/office/drawing/2014/main" id="{4AAB6ADE-A2AE-4DC9-8908-9E63E8A8CA16}"/>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92" name="ZoneTexte 591">
          <a:extLst>
            <a:ext uri="{FF2B5EF4-FFF2-40B4-BE49-F238E27FC236}">
              <a16:creationId xmlns:a16="http://schemas.microsoft.com/office/drawing/2014/main" id="{0D85CE57-36AB-43B7-93B1-999AFEF2CF26}"/>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93" name="ZoneTexte 592">
          <a:extLst>
            <a:ext uri="{FF2B5EF4-FFF2-40B4-BE49-F238E27FC236}">
              <a16:creationId xmlns:a16="http://schemas.microsoft.com/office/drawing/2014/main" id="{D38A8CD0-D3B3-4CE1-A7AC-3BDADBD83628}"/>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94" name="ZoneTexte 593">
          <a:extLst>
            <a:ext uri="{FF2B5EF4-FFF2-40B4-BE49-F238E27FC236}">
              <a16:creationId xmlns:a16="http://schemas.microsoft.com/office/drawing/2014/main" id="{7246FDAD-F54D-4387-A82B-C3E3AE537794}"/>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95" name="ZoneTexte 594">
          <a:extLst>
            <a:ext uri="{FF2B5EF4-FFF2-40B4-BE49-F238E27FC236}">
              <a16:creationId xmlns:a16="http://schemas.microsoft.com/office/drawing/2014/main" id="{53841FC9-B34C-44B3-8B24-94728B586CC3}"/>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96" name="ZoneTexte 595">
          <a:extLst>
            <a:ext uri="{FF2B5EF4-FFF2-40B4-BE49-F238E27FC236}">
              <a16:creationId xmlns:a16="http://schemas.microsoft.com/office/drawing/2014/main" id="{FB45F4DB-DD86-4751-8FD6-9CDF27A77A4D}"/>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97" name="ZoneTexte 596">
          <a:extLst>
            <a:ext uri="{FF2B5EF4-FFF2-40B4-BE49-F238E27FC236}">
              <a16:creationId xmlns:a16="http://schemas.microsoft.com/office/drawing/2014/main" id="{EB261F25-1616-4484-81AE-F27733E5785E}"/>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98" name="ZoneTexte 597">
          <a:extLst>
            <a:ext uri="{FF2B5EF4-FFF2-40B4-BE49-F238E27FC236}">
              <a16:creationId xmlns:a16="http://schemas.microsoft.com/office/drawing/2014/main" id="{3F51C6A9-E34E-4AB5-A43B-6C33D98CA0D0}"/>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599" name="ZoneTexte 598">
          <a:extLst>
            <a:ext uri="{FF2B5EF4-FFF2-40B4-BE49-F238E27FC236}">
              <a16:creationId xmlns:a16="http://schemas.microsoft.com/office/drawing/2014/main" id="{FA609473-C685-4486-8E90-6F517C2EEFAA}"/>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600" name="ZoneTexte 599">
          <a:extLst>
            <a:ext uri="{FF2B5EF4-FFF2-40B4-BE49-F238E27FC236}">
              <a16:creationId xmlns:a16="http://schemas.microsoft.com/office/drawing/2014/main" id="{F87009EF-0AD0-4B19-BAA3-E5D5E23663E7}"/>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601" name="ZoneTexte 600">
          <a:extLst>
            <a:ext uri="{FF2B5EF4-FFF2-40B4-BE49-F238E27FC236}">
              <a16:creationId xmlns:a16="http://schemas.microsoft.com/office/drawing/2014/main" id="{4811E6DB-0E6C-4D75-B43E-547BEBF8616B}"/>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602" name="ZoneTexte 601">
          <a:extLst>
            <a:ext uri="{FF2B5EF4-FFF2-40B4-BE49-F238E27FC236}">
              <a16:creationId xmlns:a16="http://schemas.microsoft.com/office/drawing/2014/main" id="{E67CB3E9-C485-4378-A1B0-A45818BB6FAF}"/>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603" name="ZoneTexte 602">
          <a:extLst>
            <a:ext uri="{FF2B5EF4-FFF2-40B4-BE49-F238E27FC236}">
              <a16:creationId xmlns:a16="http://schemas.microsoft.com/office/drawing/2014/main" id="{C215ABD8-85A3-40ED-A54E-B6FBD99EB5CC}"/>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604" name="ZoneTexte 603">
          <a:extLst>
            <a:ext uri="{FF2B5EF4-FFF2-40B4-BE49-F238E27FC236}">
              <a16:creationId xmlns:a16="http://schemas.microsoft.com/office/drawing/2014/main" id="{8E31E9D7-A57D-458F-BD2F-B7DFDE99D3D8}"/>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605" name="ZoneTexte 604">
          <a:extLst>
            <a:ext uri="{FF2B5EF4-FFF2-40B4-BE49-F238E27FC236}">
              <a16:creationId xmlns:a16="http://schemas.microsoft.com/office/drawing/2014/main" id="{032D1367-4AEF-4CB2-B630-9B95987C1069}"/>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606" name="ZoneTexte 605">
          <a:extLst>
            <a:ext uri="{FF2B5EF4-FFF2-40B4-BE49-F238E27FC236}">
              <a16:creationId xmlns:a16="http://schemas.microsoft.com/office/drawing/2014/main" id="{364C1B1B-946C-4FED-A596-D3A856AEF214}"/>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607" name="ZoneTexte 606">
          <a:extLst>
            <a:ext uri="{FF2B5EF4-FFF2-40B4-BE49-F238E27FC236}">
              <a16:creationId xmlns:a16="http://schemas.microsoft.com/office/drawing/2014/main" id="{E5F60BD6-5A15-4E1C-8A84-EB7D17E601D9}"/>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608" name="ZoneTexte 607">
          <a:extLst>
            <a:ext uri="{FF2B5EF4-FFF2-40B4-BE49-F238E27FC236}">
              <a16:creationId xmlns:a16="http://schemas.microsoft.com/office/drawing/2014/main" id="{57DD2C4C-846B-40F5-BECB-D0FF42FFE2DE}"/>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609" name="ZoneTexte 608">
          <a:extLst>
            <a:ext uri="{FF2B5EF4-FFF2-40B4-BE49-F238E27FC236}">
              <a16:creationId xmlns:a16="http://schemas.microsoft.com/office/drawing/2014/main" id="{48615267-3B7E-47B7-A168-8908063E63A3}"/>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610" name="ZoneTexte 609">
          <a:extLst>
            <a:ext uri="{FF2B5EF4-FFF2-40B4-BE49-F238E27FC236}">
              <a16:creationId xmlns:a16="http://schemas.microsoft.com/office/drawing/2014/main" id="{C1CDE68C-49EC-415C-93BE-BD1004DEAE46}"/>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611" name="ZoneTexte 610">
          <a:extLst>
            <a:ext uri="{FF2B5EF4-FFF2-40B4-BE49-F238E27FC236}">
              <a16:creationId xmlns:a16="http://schemas.microsoft.com/office/drawing/2014/main" id="{2FEBAFF6-8B59-45BE-80BB-47A17376C388}"/>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612" name="ZoneTexte 611">
          <a:extLst>
            <a:ext uri="{FF2B5EF4-FFF2-40B4-BE49-F238E27FC236}">
              <a16:creationId xmlns:a16="http://schemas.microsoft.com/office/drawing/2014/main" id="{97C82F52-EB86-4B46-BDDE-BDA2FBF57AEE}"/>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613" name="ZoneTexte 612">
          <a:extLst>
            <a:ext uri="{FF2B5EF4-FFF2-40B4-BE49-F238E27FC236}">
              <a16:creationId xmlns:a16="http://schemas.microsoft.com/office/drawing/2014/main" id="{A5FD0494-1194-47EE-9169-D1C15130259D}"/>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614" name="ZoneTexte 613">
          <a:extLst>
            <a:ext uri="{FF2B5EF4-FFF2-40B4-BE49-F238E27FC236}">
              <a16:creationId xmlns:a16="http://schemas.microsoft.com/office/drawing/2014/main" id="{2CC1E30E-A4A2-48E4-B581-6261B9FB8214}"/>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615" name="ZoneTexte 614">
          <a:extLst>
            <a:ext uri="{FF2B5EF4-FFF2-40B4-BE49-F238E27FC236}">
              <a16:creationId xmlns:a16="http://schemas.microsoft.com/office/drawing/2014/main" id="{5F846DC1-7765-45D8-8F66-DC3382EA0F7D}"/>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616" name="ZoneTexte 615">
          <a:extLst>
            <a:ext uri="{FF2B5EF4-FFF2-40B4-BE49-F238E27FC236}">
              <a16:creationId xmlns:a16="http://schemas.microsoft.com/office/drawing/2014/main" id="{92DDB49F-E8D6-47BD-BED1-65C7FD6AAE90}"/>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617" name="ZoneTexte 616">
          <a:extLst>
            <a:ext uri="{FF2B5EF4-FFF2-40B4-BE49-F238E27FC236}">
              <a16:creationId xmlns:a16="http://schemas.microsoft.com/office/drawing/2014/main" id="{3854D471-8C8D-4061-B448-4214491E9B49}"/>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618" name="ZoneTexte 617">
          <a:extLst>
            <a:ext uri="{FF2B5EF4-FFF2-40B4-BE49-F238E27FC236}">
              <a16:creationId xmlns:a16="http://schemas.microsoft.com/office/drawing/2014/main" id="{9D148345-BB40-4F5D-8666-6B3EB70CDDBA}"/>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619" name="ZoneTexte 618">
          <a:extLst>
            <a:ext uri="{FF2B5EF4-FFF2-40B4-BE49-F238E27FC236}">
              <a16:creationId xmlns:a16="http://schemas.microsoft.com/office/drawing/2014/main" id="{1A960210-86AB-45F2-B13E-6D4343298839}"/>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620" name="ZoneTexte 619">
          <a:extLst>
            <a:ext uri="{FF2B5EF4-FFF2-40B4-BE49-F238E27FC236}">
              <a16:creationId xmlns:a16="http://schemas.microsoft.com/office/drawing/2014/main" id="{41D6BDB6-83CF-404D-A4F3-C47BEBB4C0A9}"/>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621" name="ZoneTexte 620">
          <a:extLst>
            <a:ext uri="{FF2B5EF4-FFF2-40B4-BE49-F238E27FC236}">
              <a16:creationId xmlns:a16="http://schemas.microsoft.com/office/drawing/2014/main" id="{DFFBE76E-B386-4543-AB20-736DA5351679}"/>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0</xdr:rowOff>
    </xdr:from>
    <xdr:ext cx="65" cy="172227"/>
    <xdr:sp macro="" textlink="">
      <xdr:nvSpPr>
        <xdr:cNvPr id="622" name="ZoneTexte 621">
          <a:extLst>
            <a:ext uri="{FF2B5EF4-FFF2-40B4-BE49-F238E27FC236}">
              <a16:creationId xmlns:a16="http://schemas.microsoft.com/office/drawing/2014/main" id="{C752A307-38C0-4C23-A01C-FFF6089A67EA}"/>
            </a:ext>
          </a:extLst>
        </xdr:cNvPr>
        <xdr:cNvSpPr txBox="1"/>
      </xdr:nvSpPr>
      <xdr:spPr>
        <a:xfrm>
          <a:off x="13506450" y="9896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623" name="ZoneTexte 622">
          <a:extLst>
            <a:ext uri="{FF2B5EF4-FFF2-40B4-BE49-F238E27FC236}">
              <a16:creationId xmlns:a16="http://schemas.microsoft.com/office/drawing/2014/main" id="{9EDC0FF4-E6FC-4BBF-868E-CC933DB9BA11}"/>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624" name="ZoneTexte 623">
          <a:extLst>
            <a:ext uri="{FF2B5EF4-FFF2-40B4-BE49-F238E27FC236}">
              <a16:creationId xmlns:a16="http://schemas.microsoft.com/office/drawing/2014/main" id="{D41C2712-721B-4368-A72C-E26707104E0C}"/>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625" name="ZoneTexte 624">
          <a:extLst>
            <a:ext uri="{FF2B5EF4-FFF2-40B4-BE49-F238E27FC236}">
              <a16:creationId xmlns:a16="http://schemas.microsoft.com/office/drawing/2014/main" id="{5F9BCA2D-D13A-4A1B-83DD-65447F032046}"/>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626" name="ZoneTexte 625">
          <a:extLst>
            <a:ext uri="{FF2B5EF4-FFF2-40B4-BE49-F238E27FC236}">
              <a16:creationId xmlns:a16="http://schemas.microsoft.com/office/drawing/2014/main" id="{0211FE66-EFE2-43E8-B904-CD22F8CC2763}"/>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627" name="ZoneTexte 626">
          <a:extLst>
            <a:ext uri="{FF2B5EF4-FFF2-40B4-BE49-F238E27FC236}">
              <a16:creationId xmlns:a16="http://schemas.microsoft.com/office/drawing/2014/main" id="{AFC681CB-37AB-41CF-83FD-D7217519D412}"/>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628" name="ZoneTexte 627">
          <a:extLst>
            <a:ext uri="{FF2B5EF4-FFF2-40B4-BE49-F238E27FC236}">
              <a16:creationId xmlns:a16="http://schemas.microsoft.com/office/drawing/2014/main" id="{15540B49-225A-429D-8F97-7C641C553616}"/>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629" name="ZoneTexte 628">
          <a:extLst>
            <a:ext uri="{FF2B5EF4-FFF2-40B4-BE49-F238E27FC236}">
              <a16:creationId xmlns:a16="http://schemas.microsoft.com/office/drawing/2014/main" id="{4F56F4C1-3EFF-4A5D-A1D6-70F04C49A975}"/>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630" name="ZoneTexte 629">
          <a:extLst>
            <a:ext uri="{FF2B5EF4-FFF2-40B4-BE49-F238E27FC236}">
              <a16:creationId xmlns:a16="http://schemas.microsoft.com/office/drawing/2014/main" id="{701C0909-0A3C-447A-AA65-52C8D0F0DEA2}"/>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631" name="ZoneTexte 630">
          <a:extLst>
            <a:ext uri="{FF2B5EF4-FFF2-40B4-BE49-F238E27FC236}">
              <a16:creationId xmlns:a16="http://schemas.microsoft.com/office/drawing/2014/main" id="{0800670D-4249-46E2-ADC8-1680F7E5FA17}"/>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632" name="ZoneTexte 631">
          <a:extLst>
            <a:ext uri="{FF2B5EF4-FFF2-40B4-BE49-F238E27FC236}">
              <a16:creationId xmlns:a16="http://schemas.microsoft.com/office/drawing/2014/main" id="{D6F5DE58-F060-41B1-8A4C-0673672EA94C}"/>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633" name="ZoneTexte 632">
          <a:extLst>
            <a:ext uri="{FF2B5EF4-FFF2-40B4-BE49-F238E27FC236}">
              <a16:creationId xmlns:a16="http://schemas.microsoft.com/office/drawing/2014/main" id="{F5D0DB8D-8259-4459-AD83-3672923130EE}"/>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634" name="ZoneTexte 633">
          <a:extLst>
            <a:ext uri="{FF2B5EF4-FFF2-40B4-BE49-F238E27FC236}">
              <a16:creationId xmlns:a16="http://schemas.microsoft.com/office/drawing/2014/main" id="{B2AB1D2C-BDA0-4754-8FCD-A17B0B78994F}"/>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635" name="ZoneTexte 634">
          <a:extLst>
            <a:ext uri="{FF2B5EF4-FFF2-40B4-BE49-F238E27FC236}">
              <a16:creationId xmlns:a16="http://schemas.microsoft.com/office/drawing/2014/main" id="{FF999D0E-0EF9-45A8-92D1-EFB8A425EC17}"/>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636" name="ZoneTexte 635">
          <a:extLst>
            <a:ext uri="{FF2B5EF4-FFF2-40B4-BE49-F238E27FC236}">
              <a16:creationId xmlns:a16="http://schemas.microsoft.com/office/drawing/2014/main" id="{48DC0CCC-6045-45A8-9124-B374DA99DC36}"/>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637" name="ZoneTexte 636">
          <a:extLst>
            <a:ext uri="{FF2B5EF4-FFF2-40B4-BE49-F238E27FC236}">
              <a16:creationId xmlns:a16="http://schemas.microsoft.com/office/drawing/2014/main" id="{4986B121-2A2B-49FB-AEAD-B6E0A7F7880A}"/>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638" name="ZoneTexte 637">
          <a:extLst>
            <a:ext uri="{FF2B5EF4-FFF2-40B4-BE49-F238E27FC236}">
              <a16:creationId xmlns:a16="http://schemas.microsoft.com/office/drawing/2014/main" id="{756F9E90-19D0-4E12-AC42-B3FF8642A36A}"/>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639" name="ZoneTexte 638">
          <a:extLst>
            <a:ext uri="{FF2B5EF4-FFF2-40B4-BE49-F238E27FC236}">
              <a16:creationId xmlns:a16="http://schemas.microsoft.com/office/drawing/2014/main" id="{BADC13D1-A8CF-4514-B07D-79E7E5740658}"/>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640" name="ZoneTexte 639">
          <a:extLst>
            <a:ext uri="{FF2B5EF4-FFF2-40B4-BE49-F238E27FC236}">
              <a16:creationId xmlns:a16="http://schemas.microsoft.com/office/drawing/2014/main" id="{2BAABA4E-AB7C-4A18-8372-C8E70AA00BAF}"/>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641" name="ZoneTexte 640">
          <a:extLst>
            <a:ext uri="{FF2B5EF4-FFF2-40B4-BE49-F238E27FC236}">
              <a16:creationId xmlns:a16="http://schemas.microsoft.com/office/drawing/2014/main" id="{48483A33-BC80-4B79-8E41-A1228E73A47A}"/>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642" name="ZoneTexte 641">
          <a:extLst>
            <a:ext uri="{FF2B5EF4-FFF2-40B4-BE49-F238E27FC236}">
              <a16:creationId xmlns:a16="http://schemas.microsoft.com/office/drawing/2014/main" id="{16395823-5D17-434F-89F6-20BAD797C76F}"/>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643" name="ZoneTexte 642">
          <a:extLst>
            <a:ext uri="{FF2B5EF4-FFF2-40B4-BE49-F238E27FC236}">
              <a16:creationId xmlns:a16="http://schemas.microsoft.com/office/drawing/2014/main" id="{EA0E4891-E007-43BB-893A-8E3B1BB0074D}"/>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644" name="ZoneTexte 643">
          <a:extLst>
            <a:ext uri="{FF2B5EF4-FFF2-40B4-BE49-F238E27FC236}">
              <a16:creationId xmlns:a16="http://schemas.microsoft.com/office/drawing/2014/main" id="{DC3C7FC1-614D-4766-8462-8D2D392983B7}"/>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645" name="ZoneTexte 644">
          <a:extLst>
            <a:ext uri="{FF2B5EF4-FFF2-40B4-BE49-F238E27FC236}">
              <a16:creationId xmlns:a16="http://schemas.microsoft.com/office/drawing/2014/main" id="{75BB8C2E-672F-4FFD-B59C-450690863EA3}"/>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646" name="ZoneTexte 645">
          <a:extLst>
            <a:ext uri="{FF2B5EF4-FFF2-40B4-BE49-F238E27FC236}">
              <a16:creationId xmlns:a16="http://schemas.microsoft.com/office/drawing/2014/main" id="{5F9C59C4-D4FC-4B79-BF77-6D2BBC6F270E}"/>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647" name="ZoneTexte 646">
          <a:extLst>
            <a:ext uri="{FF2B5EF4-FFF2-40B4-BE49-F238E27FC236}">
              <a16:creationId xmlns:a16="http://schemas.microsoft.com/office/drawing/2014/main" id="{EFBB7E5D-B83F-480D-BEBE-4A4D1462AFEA}"/>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648" name="ZoneTexte 647">
          <a:extLst>
            <a:ext uri="{FF2B5EF4-FFF2-40B4-BE49-F238E27FC236}">
              <a16:creationId xmlns:a16="http://schemas.microsoft.com/office/drawing/2014/main" id="{ACDA90AE-1526-49B0-9E46-175CFBE45FC8}"/>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649" name="ZoneTexte 648">
          <a:extLst>
            <a:ext uri="{FF2B5EF4-FFF2-40B4-BE49-F238E27FC236}">
              <a16:creationId xmlns:a16="http://schemas.microsoft.com/office/drawing/2014/main" id="{75787E89-908A-4949-AD78-85A8EE6ED509}"/>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650" name="ZoneTexte 649">
          <a:extLst>
            <a:ext uri="{FF2B5EF4-FFF2-40B4-BE49-F238E27FC236}">
              <a16:creationId xmlns:a16="http://schemas.microsoft.com/office/drawing/2014/main" id="{62D30764-2EE7-4A37-BBC9-90AA8EF056DF}"/>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651" name="ZoneTexte 650">
          <a:extLst>
            <a:ext uri="{FF2B5EF4-FFF2-40B4-BE49-F238E27FC236}">
              <a16:creationId xmlns:a16="http://schemas.microsoft.com/office/drawing/2014/main" id="{0E28D981-8A1D-4946-A323-B8408A73EE75}"/>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652" name="ZoneTexte 651">
          <a:extLst>
            <a:ext uri="{FF2B5EF4-FFF2-40B4-BE49-F238E27FC236}">
              <a16:creationId xmlns:a16="http://schemas.microsoft.com/office/drawing/2014/main" id="{C3BE344B-C294-4E16-8E19-F95408FAECFF}"/>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653" name="ZoneTexte 652">
          <a:extLst>
            <a:ext uri="{FF2B5EF4-FFF2-40B4-BE49-F238E27FC236}">
              <a16:creationId xmlns:a16="http://schemas.microsoft.com/office/drawing/2014/main" id="{2FCDEAE6-01AB-44AD-9D24-27A75CEA59A3}"/>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654" name="ZoneTexte 653">
          <a:extLst>
            <a:ext uri="{FF2B5EF4-FFF2-40B4-BE49-F238E27FC236}">
              <a16:creationId xmlns:a16="http://schemas.microsoft.com/office/drawing/2014/main" id="{1F967C60-AAFD-4A04-880D-011BE6F6221F}"/>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655" name="ZoneTexte 654">
          <a:extLst>
            <a:ext uri="{FF2B5EF4-FFF2-40B4-BE49-F238E27FC236}">
              <a16:creationId xmlns:a16="http://schemas.microsoft.com/office/drawing/2014/main" id="{3283B5BF-97E2-4EAD-9442-99A88C948788}"/>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656" name="ZoneTexte 655">
          <a:extLst>
            <a:ext uri="{FF2B5EF4-FFF2-40B4-BE49-F238E27FC236}">
              <a16:creationId xmlns:a16="http://schemas.microsoft.com/office/drawing/2014/main" id="{DE0F5C6A-3289-4CC5-B17F-3BBABF9617EF}"/>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657" name="ZoneTexte 656">
          <a:extLst>
            <a:ext uri="{FF2B5EF4-FFF2-40B4-BE49-F238E27FC236}">
              <a16:creationId xmlns:a16="http://schemas.microsoft.com/office/drawing/2014/main" id="{7201E76D-9DF7-4F1E-9528-95943A2D6898}"/>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658" name="ZoneTexte 657">
          <a:extLst>
            <a:ext uri="{FF2B5EF4-FFF2-40B4-BE49-F238E27FC236}">
              <a16:creationId xmlns:a16="http://schemas.microsoft.com/office/drawing/2014/main" id="{839316FE-BD68-43D8-A223-27C8184AEEA0}"/>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659" name="ZoneTexte 658">
          <a:extLst>
            <a:ext uri="{FF2B5EF4-FFF2-40B4-BE49-F238E27FC236}">
              <a16:creationId xmlns:a16="http://schemas.microsoft.com/office/drawing/2014/main" id="{CF1303CF-72D7-4929-8107-7A2E882EC095}"/>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660" name="ZoneTexte 659">
          <a:extLst>
            <a:ext uri="{FF2B5EF4-FFF2-40B4-BE49-F238E27FC236}">
              <a16:creationId xmlns:a16="http://schemas.microsoft.com/office/drawing/2014/main" id="{0A46BA0E-8AB7-4FF4-9DB0-A686BA3C9DA0}"/>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661" name="ZoneTexte 660">
          <a:extLst>
            <a:ext uri="{FF2B5EF4-FFF2-40B4-BE49-F238E27FC236}">
              <a16:creationId xmlns:a16="http://schemas.microsoft.com/office/drawing/2014/main" id="{710F8AF8-2B16-4D4B-A157-3D62B2D6C267}"/>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662" name="ZoneTexte 661">
          <a:extLst>
            <a:ext uri="{FF2B5EF4-FFF2-40B4-BE49-F238E27FC236}">
              <a16:creationId xmlns:a16="http://schemas.microsoft.com/office/drawing/2014/main" id="{AF942BFF-29E1-4327-AE89-01B5E2B1AE49}"/>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663" name="ZoneTexte 662">
          <a:extLst>
            <a:ext uri="{FF2B5EF4-FFF2-40B4-BE49-F238E27FC236}">
              <a16:creationId xmlns:a16="http://schemas.microsoft.com/office/drawing/2014/main" id="{22496B9B-525B-4490-A5F0-EA69BD7CFD95}"/>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664" name="ZoneTexte 663">
          <a:extLst>
            <a:ext uri="{FF2B5EF4-FFF2-40B4-BE49-F238E27FC236}">
              <a16:creationId xmlns:a16="http://schemas.microsoft.com/office/drawing/2014/main" id="{2FCB1B32-26D1-44D5-947B-FA5009AFF619}"/>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665" name="ZoneTexte 664">
          <a:extLst>
            <a:ext uri="{FF2B5EF4-FFF2-40B4-BE49-F238E27FC236}">
              <a16:creationId xmlns:a16="http://schemas.microsoft.com/office/drawing/2014/main" id="{DEE7A02A-CAE7-4FE6-9BEA-A7552F4B3BFA}"/>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666" name="ZoneTexte 665">
          <a:extLst>
            <a:ext uri="{FF2B5EF4-FFF2-40B4-BE49-F238E27FC236}">
              <a16:creationId xmlns:a16="http://schemas.microsoft.com/office/drawing/2014/main" id="{958663B2-DF53-414D-8CE3-B8199C2A6602}"/>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667" name="ZoneTexte 666">
          <a:extLst>
            <a:ext uri="{FF2B5EF4-FFF2-40B4-BE49-F238E27FC236}">
              <a16:creationId xmlns:a16="http://schemas.microsoft.com/office/drawing/2014/main" id="{857EDA47-F6E2-435E-AF0F-F228EE2DBD9D}"/>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668" name="ZoneTexte 667">
          <a:extLst>
            <a:ext uri="{FF2B5EF4-FFF2-40B4-BE49-F238E27FC236}">
              <a16:creationId xmlns:a16="http://schemas.microsoft.com/office/drawing/2014/main" id="{465A6383-D049-4929-8326-543E76F9E935}"/>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669" name="ZoneTexte 668">
          <a:extLst>
            <a:ext uri="{FF2B5EF4-FFF2-40B4-BE49-F238E27FC236}">
              <a16:creationId xmlns:a16="http://schemas.microsoft.com/office/drawing/2014/main" id="{E0166FEF-1163-44EA-859E-D9D1F5329BBF}"/>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670" name="ZoneTexte 669">
          <a:extLst>
            <a:ext uri="{FF2B5EF4-FFF2-40B4-BE49-F238E27FC236}">
              <a16:creationId xmlns:a16="http://schemas.microsoft.com/office/drawing/2014/main" id="{888CCCB7-5C88-4E7E-B994-97DDD740007B}"/>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671" name="ZoneTexte 670">
          <a:extLst>
            <a:ext uri="{FF2B5EF4-FFF2-40B4-BE49-F238E27FC236}">
              <a16:creationId xmlns:a16="http://schemas.microsoft.com/office/drawing/2014/main" id="{CE852B39-B5CC-4929-8B86-E15CA3932D85}"/>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672" name="ZoneTexte 671">
          <a:extLst>
            <a:ext uri="{FF2B5EF4-FFF2-40B4-BE49-F238E27FC236}">
              <a16:creationId xmlns:a16="http://schemas.microsoft.com/office/drawing/2014/main" id="{7F0454C9-D897-42D9-B0E6-5D0475E41ACE}"/>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673" name="ZoneTexte 672">
          <a:extLst>
            <a:ext uri="{FF2B5EF4-FFF2-40B4-BE49-F238E27FC236}">
              <a16:creationId xmlns:a16="http://schemas.microsoft.com/office/drawing/2014/main" id="{222FCB25-67BA-43B0-B6DC-2870DAC8E221}"/>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674" name="ZoneTexte 673">
          <a:extLst>
            <a:ext uri="{FF2B5EF4-FFF2-40B4-BE49-F238E27FC236}">
              <a16:creationId xmlns:a16="http://schemas.microsoft.com/office/drawing/2014/main" id="{1D9952A6-8739-4E22-A0FF-35A5DE8BFBEE}"/>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675" name="ZoneTexte 674">
          <a:extLst>
            <a:ext uri="{FF2B5EF4-FFF2-40B4-BE49-F238E27FC236}">
              <a16:creationId xmlns:a16="http://schemas.microsoft.com/office/drawing/2014/main" id="{87E4C995-8FDD-4FB3-8332-8EDF3D658A41}"/>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676" name="ZoneTexte 675">
          <a:extLst>
            <a:ext uri="{FF2B5EF4-FFF2-40B4-BE49-F238E27FC236}">
              <a16:creationId xmlns:a16="http://schemas.microsoft.com/office/drawing/2014/main" id="{C04ED599-9880-4083-8A43-BED53956F7CF}"/>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677" name="ZoneTexte 676">
          <a:extLst>
            <a:ext uri="{FF2B5EF4-FFF2-40B4-BE49-F238E27FC236}">
              <a16:creationId xmlns:a16="http://schemas.microsoft.com/office/drawing/2014/main" id="{AD82D08B-36E6-4617-BB34-E23A4C82875F}"/>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678" name="ZoneTexte 677">
          <a:extLst>
            <a:ext uri="{FF2B5EF4-FFF2-40B4-BE49-F238E27FC236}">
              <a16:creationId xmlns:a16="http://schemas.microsoft.com/office/drawing/2014/main" id="{5C13340C-731A-429E-AF3E-EF94F0706A74}"/>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679" name="ZoneTexte 678">
          <a:extLst>
            <a:ext uri="{FF2B5EF4-FFF2-40B4-BE49-F238E27FC236}">
              <a16:creationId xmlns:a16="http://schemas.microsoft.com/office/drawing/2014/main" id="{B62F522F-7A4F-4836-9920-F12AA81C8C74}"/>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680" name="ZoneTexte 679">
          <a:extLst>
            <a:ext uri="{FF2B5EF4-FFF2-40B4-BE49-F238E27FC236}">
              <a16:creationId xmlns:a16="http://schemas.microsoft.com/office/drawing/2014/main" id="{C171B19F-AF29-4291-B7FE-77F8253CB7BF}"/>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681" name="ZoneTexte 680">
          <a:extLst>
            <a:ext uri="{FF2B5EF4-FFF2-40B4-BE49-F238E27FC236}">
              <a16:creationId xmlns:a16="http://schemas.microsoft.com/office/drawing/2014/main" id="{BFCF9169-C2E9-4BEB-A545-32E6B9945C5D}"/>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682" name="ZoneTexte 681">
          <a:extLst>
            <a:ext uri="{FF2B5EF4-FFF2-40B4-BE49-F238E27FC236}">
              <a16:creationId xmlns:a16="http://schemas.microsoft.com/office/drawing/2014/main" id="{E2BEBFCA-DDB1-4055-8A5F-65E1C05A939D}"/>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683" name="ZoneTexte 682">
          <a:extLst>
            <a:ext uri="{FF2B5EF4-FFF2-40B4-BE49-F238E27FC236}">
              <a16:creationId xmlns:a16="http://schemas.microsoft.com/office/drawing/2014/main" id="{2D1C3B7A-6681-4381-BCC1-114C3E05F965}"/>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684" name="ZoneTexte 683">
          <a:extLst>
            <a:ext uri="{FF2B5EF4-FFF2-40B4-BE49-F238E27FC236}">
              <a16:creationId xmlns:a16="http://schemas.microsoft.com/office/drawing/2014/main" id="{9E60A699-66E9-4106-92D1-D715368F3058}"/>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685" name="ZoneTexte 684">
          <a:extLst>
            <a:ext uri="{FF2B5EF4-FFF2-40B4-BE49-F238E27FC236}">
              <a16:creationId xmlns:a16="http://schemas.microsoft.com/office/drawing/2014/main" id="{73D12C44-3E61-447D-9150-3957574B685A}"/>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686" name="ZoneTexte 685">
          <a:extLst>
            <a:ext uri="{FF2B5EF4-FFF2-40B4-BE49-F238E27FC236}">
              <a16:creationId xmlns:a16="http://schemas.microsoft.com/office/drawing/2014/main" id="{B8BCA757-5FA5-4046-94CD-9FD5BB74D8D6}"/>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687" name="ZoneTexte 686">
          <a:extLst>
            <a:ext uri="{FF2B5EF4-FFF2-40B4-BE49-F238E27FC236}">
              <a16:creationId xmlns:a16="http://schemas.microsoft.com/office/drawing/2014/main" id="{C6A391CF-7AB0-4B6D-AAF0-0929F125D872}"/>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688" name="ZoneTexte 687">
          <a:extLst>
            <a:ext uri="{FF2B5EF4-FFF2-40B4-BE49-F238E27FC236}">
              <a16:creationId xmlns:a16="http://schemas.microsoft.com/office/drawing/2014/main" id="{2492F1A5-08C2-41B0-9BE6-28E41F18A1F5}"/>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689" name="ZoneTexte 688">
          <a:extLst>
            <a:ext uri="{FF2B5EF4-FFF2-40B4-BE49-F238E27FC236}">
              <a16:creationId xmlns:a16="http://schemas.microsoft.com/office/drawing/2014/main" id="{5C6A71EB-D71E-4D83-8374-F42ECA8B8C20}"/>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690" name="ZoneTexte 689">
          <a:extLst>
            <a:ext uri="{FF2B5EF4-FFF2-40B4-BE49-F238E27FC236}">
              <a16:creationId xmlns:a16="http://schemas.microsoft.com/office/drawing/2014/main" id="{482AAA0E-3C0D-4737-B424-FA1459B1F084}"/>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691" name="ZoneTexte 690">
          <a:extLst>
            <a:ext uri="{FF2B5EF4-FFF2-40B4-BE49-F238E27FC236}">
              <a16:creationId xmlns:a16="http://schemas.microsoft.com/office/drawing/2014/main" id="{D60C81C1-5D7C-4EB2-B117-F65D113AF5A2}"/>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692" name="ZoneTexte 691">
          <a:extLst>
            <a:ext uri="{FF2B5EF4-FFF2-40B4-BE49-F238E27FC236}">
              <a16:creationId xmlns:a16="http://schemas.microsoft.com/office/drawing/2014/main" id="{5F4CE9EC-F71E-4123-A91C-BC5B4B6974A0}"/>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693" name="ZoneTexte 692">
          <a:extLst>
            <a:ext uri="{FF2B5EF4-FFF2-40B4-BE49-F238E27FC236}">
              <a16:creationId xmlns:a16="http://schemas.microsoft.com/office/drawing/2014/main" id="{C56C8C0A-B53B-47FA-A35E-CFB4120E069E}"/>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694" name="ZoneTexte 693">
          <a:extLst>
            <a:ext uri="{FF2B5EF4-FFF2-40B4-BE49-F238E27FC236}">
              <a16:creationId xmlns:a16="http://schemas.microsoft.com/office/drawing/2014/main" id="{093CCE4E-5AAB-4DCD-BF89-585FF8B4D9C5}"/>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695" name="ZoneTexte 694">
          <a:extLst>
            <a:ext uri="{FF2B5EF4-FFF2-40B4-BE49-F238E27FC236}">
              <a16:creationId xmlns:a16="http://schemas.microsoft.com/office/drawing/2014/main" id="{2BB53201-D50E-4C67-92E2-FD3C329CE195}"/>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696" name="ZoneTexte 695">
          <a:extLst>
            <a:ext uri="{FF2B5EF4-FFF2-40B4-BE49-F238E27FC236}">
              <a16:creationId xmlns:a16="http://schemas.microsoft.com/office/drawing/2014/main" id="{945D1789-8A16-4E87-AF4A-E190D6801EDF}"/>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697" name="ZoneTexte 696">
          <a:extLst>
            <a:ext uri="{FF2B5EF4-FFF2-40B4-BE49-F238E27FC236}">
              <a16:creationId xmlns:a16="http://schemas.microsoft.com/office/drawing/2014/main" id="{0113845F-6C49-4F4D-9E63-BF4EA75191A6}"/>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698" name="ZoneTexte 697">
          <a:extLst>
            <a:ext uri="{FF2B5EF4-FFF2-40B4-BE49-F238E27FC236}">
              <a16:creationId xmlns:a16="http://schemas.microsoft.com/office/drawing/2014/main" id="{2653ED87-B62B-4105-82D8-68C52431D0D8}"/>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699" name="ZoneTexte 698">
          <a:extLst>
            <a:ext uri="{FF2B5EF4-FFF2-40B4-BE49-F238E27FC236}">
              <a16:creationId xmlns:a16="http://schemas.microsoft.com/office/drawing/2014/main" id="{A2BC4F3C-EC3E-4620-B3EB-787F783D5514}"/>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700" name="ZoneTexte 699">
          <a:extLst>
            <a:ext uri="{FF2B5EF4-FFF2-40B4-BE49-F238E27FC236}">
              <a16:creationId xmlns:a16="http://schemas.microsoft.com/office/drawing/2014/main" id="{493FDF52-D555-49AA-8CC7-B0BE2F6045CA}"/>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701" name="ZoneTexte 700">
          <a:extLst>
            <a:ext uri="{FF2B5EF4-FFF2-40B4-BE49-F238E27FC236}">
              <a16:creationId xmlns:a16="http://schemas.microsoft.com/office/drawing/2014/main" id="{AA1AD3A5-B3BE-4CA6-9D82-28A2A0448C55}"/>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702" name="ZoneTexte 701">
          <a:extLst>
            <a:ext uri="{FF2B5EF4-FFF2-40B4-BE49-F238E27FC236}">
              <a16:creationId xmlns:a16="http://schemas.microsoft.com/office/drawing/2014/main" id="{5E753955-C528-40D6-A492-230EA371C844}"/>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703" name="ZoneTexte 702">
          <a:extLst>
            <a:ext uri="{FF2B5EF4-FFF2-40B4-BE49-F238E27FC236}">
              <a16:creationId xmlns:a16="http://schemas.microsoft.com/office/drawing/2014/main" id="{01779DC6-0160-45C7-9CB3-C6152C90EA42}"/>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704" name="ZoneTexte 703">
          <a:extLst>
            <a:ext uri="{FF2B5EF4-FFF2-40B4-BE49-F238E27FC236}">
              <a16:creationId xmlns:a16="http://schemas.microsoft.com/office/drawing/2014/main" id="{56A1FF8E-046F-464B-9B0B-D6DC8F9D2B50}"/>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705" name="ZoneTexte 704">
          <a:extLst>
            <a:ext uri="{FF2B5EF4-FFF2-40B4-BE49-F238E27FC236}">
              <a16:creationId xmlns:a16="http://schemas.microsoft.com/office/drawing/2014/main" id="{AFEC8438-DA71-4387-BB4E-1EDD30BE67A0}"/>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706" name="ZoneTexte 705">
          <a:extLst>
            <a:ext uri="{FF2B5EF4-FFF2-40B4-BE49-F238E27FC236}">
              <a16:creationId xmlns:a16="http://schemas.microsoft.com/office/drawing/2014/main" id="{ACE9CC7A-F9AA-4471-A6DB-2B597F3B3EA8}"/>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707" name="ZoneTexte 706">
          <a:extLst>
            <a:ext uri="{FF2B5EF4-FFF2-40B4-BE49-F238E27FC236}">
              <a16:creationId xmlns:a16="http://schemas.microsoft.com/office/drawing/2014/main" id="{19BC55EC-A601-4B83-9D88-C495BE7F39F1}"/>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708" name="ZoneTexte 707">
          <a:extLst>
            <a:ext uri="{FF2B5EF4-FFF2-40B4-BE49-F238E27FC236}">
              <a16:creationId xmlns:a16="http://schemas.microsoft.com/office/drawing/2014/main" id="{AB64BBE3-E455-4826-B645-F0710B9E2D20}"/>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709" name="ZoneTexte 708">
          <a:extLst>
            <a:ext uri="{FF2B5EF4-FFF2-40B4-BE49-F238E27FC236}">
              <a16:creationId xmlns:a16="http://schemas.microsoft.com/office/drawing/2014/main" id="{2F58808A-9F3D-490C-96A3-9467D171AEA0}"/>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710" name="ZoneTexte 709">
          <a:extLst>
            <a:ext uri="{FF2B5EF4-FFF2-40B4-BE49-F238E27FC236}">
              <a16:creationId xmlns:a16="http://schemas.microsoft.com/office/drawing/2014/main" id="{82757978-CC08-43A6-8F03-0E5008E0B41B}"/>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711" name="ZoneTexte 710">
          <a:extLst>
            <a:ext uri="{FF2B5EF4-FFF2-40B4-BE49-F238E27FC236}">
              <a16:creationId xmlns:a16="http://schemas.microsoft.com/office/drawing/2014/main" id="{3AE4755A-C8B4-4730-860B-C3D83211C08D}"/>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712" name="ZoneTexte 711">
          <a:extLst>
            <a:ext uri="{FF2B5EF4-FFF2-40B4-BE49-F238E27FC236}">
              <a16:creationId xmlns:a16="http://schemas.microsoft.com/office/drawing/2014/main" id="{AE68846F-012D-4E04-B963-3F4655EF4F2D}"/>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713" name="ZoneTexte 712">
          <a:extLst>
            <a:ext uri="{FF2B5EF4-FFF2-40B4-BE49-F238E27FC236}">
              <a16:creationId xmlns:a16="http://schemas.microsoft.com/office/drawing/2014/main" id="{80466A58-DA17-4FA6-AC06-EDD6AEEE7B06}"/>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714" name="ZoneTexte 713">
          <a:extLst>
            <a:ext uri="{FF2B5EF4-FFF2-40B4-BE49-F238E27FC236}">
              <a16:creationId xmlns:a16="http://schemas.microsoft.com/office/drawing/2014/main" id="{A1F47873-3D9F-4453-9CB4-422F4E9F1AEF}"/>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715" name="ZoneTexte 714">
          <a:extLst>
            <a:ext uri="{FF2B5EF4-FFF2-40B4-BE49-F238E27FC236}">
              <a16:creationId xmlns:a16="http://schemas.microsoft.com/office/drawing/2014/main" id="{E75F14DC-D5D5-4E82-AB75-8F8B34417AC7}"/>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716" name="ZoneTexte 715">
          <a:extLst>
            <a:ext uri="{FF2B5EF4-FFF2-40B4-BE49-F238E27FC236}">
              <a16:creationId xmlns:a16="http://schemas.microsoft.com/office/drawing/2014/main" id="{1C979906-6330-4ABF-8F35-AD924D2D7FE3}"/>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717" name="ZoneTexte 716">
          <a:extLst>
            <a:ext uri="{FF2B5EF4-FFF2-40B4-BE49-F238E27FC236}">
              <a16:creationId xmlns:a16="http://schemas.microsoft.com/office/drawing/2014/main" id="{5F4B7CDD-A435-408A-A383-3BFBB4643ACE}"/>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718" name="ZoneTexte 717">
          <a:extLst>
            <a:ext uri="{FF2B5EF4-FFF2-40B4-BE49-F238E27FC236}">
              <a16:creationId xmlns:a16="http://schemas.microsoft.com/office/drawing/2014/main" id="{481B47FC-D20D-4A21-8141-536E84CEDF8E}"/>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719" name="ZoneTexte 718">
          <a:extLst>
            <a:ext uri="{FF2B5EF4-FFF2-40B4-BE49-F238E27FC236}">
              <a16:creationId xmlns:a16="http://schemas.microsoft.com/office/drawing/2014/main" id="{5FF16F26-0A5B-41BA-A589-5E6B4770F7BF}"/>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720" name="ZoneTexte 719">
          <a:extLst>
            <a:ext uri="{FF2B5EF4-FFF2-40B4-BE49-F238E27FC236}">
              <a16:creationId xmlns:a16="http://schemas.microsoft.com/office/drawing/2014/main" id="{CABA8241-3BD2-4B35-95F2-EF1396152B0C}"/>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721" name="ZoneTexte 720">
          <a:extLst>
            <a:ext uri="{FF2B5EF4-FFF2-40B4-BE49-F238E27FC236}">
              <a16:creationId xmlns:a16="http://schemas.microsoft.com/office/drawing/2014/main" id="{ABBE3D30-DD37-4A31-9FA6-375FF432C58A}"/>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722" name="ZoneTexte 721">
          <a:extLst>
            <a:ext uri="{FF2B5EF4-FFF2-40B4-BE49-F238E27FC236}">
              <a16:creationId xmlns:a16="http://schemas.microsoft.com/office/drawing/2014/main" id="{8F29FA39-8903-4265-9555-01D0A08460E9}"/>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723" name="ZoneTexte 722">
          <a:extLst>
            <a:ext uri="{FF2B5EF4-FFF2-40B4-BE49-F238E27FC236}">
              <a16:creationId xmlns:a16="http://schemas.microsoft.com/office/drawing/2014/main" id="{6A60ABA2-1164-418B-B8AD-1EC839608C70}"/>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724" name="ZoneTexte 723">
          <a:extLst>
            <a:ext uri="{FF2B5EF4-FFF2-40B4-BE49-F238E27FC236}">
              <a16:creationId xmlns:a16="http://schemas.microsoft.com/office/drawing/2014/main" id="{DDC44B1C-6A7A-43E9-95EB-F71F50E79A4F}"/>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725" name="ZoneTexte 724">
          <a:extLst>
            <a:ext uri="{FF2B5EF4-FFF2-40B4-BE49-F238E27FC236}">
              <a16:creationId xmlns:a16="http://schemas.microsoft.com/office/drawing/2014/main" id="{9DC0BDD4-93E3-43B7-A2AF-8C47856BFD6D}"/>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726" name="ZoneTexte 725">
          <a:extLst>
            <a:ext uri="{FF2B5EF4-FFF2-40B4-BE49-F238E27FC236}">
              <a16:creationId xmlns:a16="http://schemas.microsoft.com/office/drawing/2014/main" id="{C1BE0EE1-0EE0-4666-AD66-959177BB7A0F}"/>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727" name="ZoneTexte 726">
          <a:extLst>
            <a:ext uri="{FF2B5EF4-FFF2-40B4-BE49-F238E27FC236}">
              <a16:creationId xmlns:a16="http://schemas.microsoft.com/office/drawing/2014/main" id="{4CCBE741-D785-4311-B26F-75FB3D938D9B}"/>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728" name="ZoneTexte 727">
          <a:extLst>
            <a:ext uri="{FF2B5EF4-FFF2-40B4-BE49-F238E27FC236}">
              <a16:creationId xmlns:a16="http://schemas.microsoft.com/office/drawing/2014/main" id="{1B83259E-F939-43C8-850A-3C486F418074}"/>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729" name="ZoneTexte 728">
          <a:extLst>
            <a:ext uri="{FF2B5EF4-FFF2-40B4-BE49-F238E27FC236}">
              <a16:creationId xmlns:a16="http://schemas.microsoft.com/office/drawing/2014/main" id="{DAC18877-778B-4740-BF32-AE6C91C11A73}"/>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730" name="ZoneTexte 729">
          <a:extLst>
            <a:ext uri="{FF2B5EF4-FFF2-40B4-BE49-F238E27FC236}">
              <a16:creationId xmlns:a16="http://schemas.microsoft.com/office/drawing/2014/main" id="{59CC6E90-B77F-435B-B8F4-8A09D44450F7}"/>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731" name="ZoneTexte 730">
          <a:extLst>
            <a:ext uri="{FF2B5EF4-FFF2-40B4-BE49-F238E27FC236}">
              <a16:creationId xmlns:a16="http://schemas.microsoft.com/office/drawing/2014/main" id="{84F9407A-8086-401F-A63D-1ABBF34267D0}"/>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732" name="ZoneTexte 731">
          <a:extLst>
            <a:ext uri="{FF2B5EF4-FFF2-40B4-BE49-F238E27FC236}">
              <a16:creationId xmlns:a16="http://schemas.microsoft.com/office/drawing/2014/main" id="{E074710A-CC03-440F-879F-C7C98061FF5A}"/>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733" name="ZoneTexte 732">
          <a:extLst>
            <a:ext uri="{FF2B5EF4-FFF2-40B4-BE49-F238E27FC236}">
              <a16:creationId xmlns:a16="http://schemas.microsoft.com/office/drawing/2014/main" id="{3A207E81-1298-49C6-AEBD-FFA062144407}"/>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734" name="ZoneTexte 733">
          <a:extLst>
            <a:ext uri="{FF2B5EF4-FFF2-40B4-BE49-F238E27FC236}">
              <a16:creationId xmlns:a16="http://schemas.microsoft.com/office/drawing/2014/main" id="{1EF01401-3653-46C2-BF22-A4B22C9B01C0}"/>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735" name="ZoneTexte 734">
          <a:extLst>
            <a:ext uri="{FF2B5EF4-FFF2-40B4-BE49-F238E27FC236}">
              <a16:creationId xmlns:a16="http://schemas.microsoft.com/office/drawing/2014/main" id="{D96F2C62-63FB-41A6-B8BD-88853D688AA9}"/>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736" name="ZoneTexte 735">
          <a:extLst>
            <a:ext uri="{FF2B5EF4-FFF2-40B4-BE49-F238E27FC236}">
              <a16:creationId xmlns:a16="http://schemas.microsoft.com/office/drawing/2014/main" id="{E1A272F4-9AA6-4CC4-8A6B-D2DC6343BF29}"/>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737" name="ZoneTexte 736">
          <a:extLst>
            <a:ext uri="{FF2B5EF4-FFF2-40B4-BE49-F238E27FC236}">
              <a16:creationId xmlns:a16="http://schemas.microsoft.com/office/drawing/2014/main" id="{DC9A1455-59CF-4565-9DD3-A2E4FC843173}"/>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738" name="ZoneTexte 737">
          <a:extLst>
            <a:ext uri="{FF2B5EF4-FFF2-40B4-BE49-F238E27FC236}">
              <a16:creationId xmlns:a16="http://schemas.microsoft.com/office/drawing/2014/main" id="{53ED8DB7-87E6-4B10-A1E1-732BEC08A886}"/>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739" name="ZoneTexte 738">
          <a:extLst>
            <a:ext uri="{FF2B5EF4-FFF2-40B4-BE49-F238E27FC236}">
              <a16:creationId xmlns:a16="http://schemas.microsoft.com/office/drawing/2014/main" id="{36909E03-59A9-4BFF-85E4-888875B85506}"/>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740" name="ZoneTexte 739">
          <a:extLst>
            <a:ext uri="{FF2B5EF4-FFF2-40B4-BE49-F238E27FC236}">
              <a16:creationId xmlns:a16="http://schemas.microsoft.com/office/drawing/2014/main" id="{827404AB-4D7E-4760-8F18-BA523DCF88CB}"/>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741" name="ZoneTexte 740">
          <a:extLst>
            <a:ext uri="{FF2B5EF4-FFF2-40B4-BE49-F238E27FC236}">
              <a16:creationId xmlns:a16="http://schemas.microsoft.com/office/drawing/2014/main" id="{C54ED8C1-7A1D-4BF4-9C04-BEFFA90E77CA}"/>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742" name="ZoneTexte 741">
          <a:extLst>
            <a:ext uri="{FF2B5EF4-FFF2-40B4-BE49-F238E27FC236}">
              <a16:creationId xmlns:a16="http://schemas.microsoft.com/office/drawing/2014/main" id="{58F00D44-E1D8-4D89-BB30-9282099ACF4B}"/>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743" name="ZoneTexte 742">
          <a:extLst>
            <a:ext uri="{FF2B5EF4-FFF2-40B4-BE49-F238E27FC236}">
              <a16:creationId xmlns:a16="http://schemas.microsoft.com/office/drawing/2014/main" id="{3CF0B98F-7F16-4B55-9A3F-2FBE92E4836D}"/>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744" name="ZoneTexte 743">
          <a:extLst>
            <a:ext uri="{FF2B5EF4-FFF2-40B4-BE49-F238E27FC236}">
              <a16:creationId xmlns:a16="http://schemas.microsoft.com/office/drawing/2014/main" id="{42ADB691-08C3-4BD9-A506-6FC781646899}"/>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745" name="ZoneTexte 744">
          <a:extLst>
            <a:ext uri="{FF2B5EF4-FFF2-40B4-BE49-F238E27FC236}">
              <a16:creationId xmlns:a16="http://schemas.microsoft.com/office/drawing/2014/main" id="{5B2CE45A-EEA1-4231-B3C9-A979690CDF6A}"/>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746" name="ZoneTexte 745">
          <a:extLst>
            <a:ext uri="{FF2B5EF4-FFF2-40B4-BE49-F238E27FC236}">
              <a16:creationId xmlns:a16="http://schemas.microsoft.com/office/drawing/2014/main" id="{59D36913-C41D-49AA-9A55-6250BA9A33E0}"/>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747" name="ZoneTexte 746">
          <a:extLst>
            <a:ext uri="{FF2B5EF4-FFF2-40B4-BE49-F238E27FC236}">
              <a16:creationId xmlns:a16="http://schemas.microsoft.com/office/drawing/2014/main" id="{7617BB62-618A-43CD-8543-579243150630}"/>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748" name="ZoneTexte 747">
          <a:extLst>
            <a:ext uri="{FF2B5EF4-FFF2-40B4-BE49-F238E27FC236}">
              <a16:creationId xmlns:a16="http://schemas.microsoft.com/office/drawing/2014/main" id="{2EB9EB9E-4819-4D95-81BB-A952BD4DB11A}"/>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749" name="ZoneTexte 748">
          <a:extLst>
            <a:ext uri="{FF2B5EF4-FFF2-40B4-BE49-F238E27FC236}">
              <a16:creationId xmlns:a16="http://schemas.microsoft.com/office/drawing/2014/main" id="{5A8ACDDD-F74B-46C4-BDDA-F0232FEBBB1F}"/>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750" name="ZoneTexte 749">
          <a:extLst>
            <a:ext uri="{FF2B5EF4-FFF2-40B4-BE49-F238E27FC236}">
              <a16:creationId xmlns:a16="http://schemas.microsoft.com/office/drawing/2014/main" id="{B8228E3F-1A02-48F1-9875-7F8BA6914634}"/>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751" name="ZoneTexte 750">
          <a:extLst>
            <a:ext uri="{FF2B5EF4-FFF2-40B4-BE49-F238E27FC236}">
              <a16:creationId xmlns:a16="http://schemas.microsoft.com/office/drawing/2014/main" id="{3EC55861-5347-49C6-8BB5-B6058318F463}"/>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752" name="ZoneTexte 751">
          <a:extLst>
            <a:ext uri="{FF2B5EF4-FFF2-40B4-BE49-F238E27FC236}">
              <a16:creationId xmlns:a16="http://schemas.microsoft.com/office/drawing/2014/main" id="{9A665D3B-7596-4F90-A112-01BCD8A63F22}"/>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753" name="ZoneTexte 752">
          <a:extLst>
            <a:ext uri="{FF2B5EF4-FFF2-40B4-BE49-F238E27FC236}">
              <a16:creationId xmlns:a16="http://schemas.microsoft.com/office/drawing/2014/main" id="{5A0E2542-4DC9-482F-B797-406CEF8601E2}"/>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754" name="ZoneTexte 753">
          <a:extLst>
            <a:ext uri="{FF2B5EF4-FFF2-40B4-BE49-F238E27FC236}">
              <a16:creationId xmlns:a16="http://schemas.microsoft.com/office/drawing/2014/main" id="{AA4DB728-3DB9-447C-BA68-82F7EC2BCE7D}"/>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755" name="ZoneTexte 754">
          <a:extLst>
            <a:ext uri="{FF2B5EF4-FFF2-40B4-BE49-F238E27FC236}">
              <a16:creationId xmlns:a16="http://schemas.microsoft.com/office/drawing/2014/main" id="{3CCBB1CE-CB9A-4B81-BA1C-436062B1E243}"/>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756" name="ZoneTexte 755">
          <a:extLst>
            <a:ext uri="{FF2B5EF4-FFF2-40B4-BE49-F238E27FC236}">
              <a16:creationId xmlns:a16="http://schemas.microsoft.com/office/drawing/2014/main" id="{A0920BF1-CA42-4178-92E0-60E5CEE7EA7A}"/>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757" name="ZoneTexte 756">
          <a:extLst>
            <a:ext uri="{FF2B5EF4-FFF2-40B4-BE49-F238E27FC236}">
              <a16:creationId xmlns:a16="http://schemas.microsoft.com/office/drawing/2014/main" id="{9B81BD19-7BCD-4DF1-BA7B-A8BD9C3122CF}"/>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758" name="ZoneTexte 757">
          <a:extLst>
            <a:ext uri="{FF2B5EF4-FFF2-40B4-BE49-F238E27FC236}">
              <a16:creationId xmlns:a16="http://schemas.microsoft.com/office/drawing/2014/main" id="{372AECAB-80BE-4B01-B77F-0A3456AB0998}"/>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759" name="ZoneTexte 758">
          <a:extLst>
            <a:ext uri="{FF2B5EF4-FFF2-40B4-BE49-F238E27FC236}">
              <a16:creationId xmlns:a16="http://schemas.microsoft.com/office/drawing/2014/main" id="{13DEA20D-6117-4D9F-9B90-009946650914}"/>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760" name="ZoneTexte 759">
          <a:extLst>
            <a:ext uri="{FF2B5EF4-FFF2-40B4-BE49-F238E27FC236}">
              <a16:creationId xmlns:a16="http://schemas.microsoft.com/office/drawing/2014/main" id="{A573CDB7-86CC-45DB-9A93-AF7657AB6BD4}"/>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761" name="ZoneTexte 760">
          <a:extLst>
            <a:ext uri="{FF2B5EF4-FFF2-40B4-BE49-F238E27FC236}">
              <a16:creationId xmlns:a16="http://schemas.microsoft.com/office/drawing/2014/main" id="{2101AD53-D5AB-4B76-BDD6-1AB543C32435}"/>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762" name="ZoneTexte 761">
          <a:extLst>
            <a:ext uri="{FF2B5EF4-FFF2-40B4-BE49-F238E27FC236}">
              <a16:creationId xmlns:a16="http://schemas.microsoft.com/office/drawing/2014/main" id="{02EE9FCB-C62C-44E2-BEE2-E2AA54C78A1D}"/>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763" name="ZoneTexte 762">
          <a:extLst>
            <a:ext uri="{FF2B5EF4-FFF2-40B4-BE49-F238E27FC236}">
              <a16:creationId xmlns:a16="http://schemas.microsoft.com/office/drawing/2014/main" id="{78DCEA2C-D3E8-4920-9389-EEB57452A4C7}"/>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764" name="ZoneTexte 763">
          <a:extLst>
            <a:ext uri="{FF2B5EF4-FFF2-40B4-BE49-F238E27FC236}">
              <a16:creationId xmlns:a16="http://schemas.microsoft.com/office/drawing/2014/main" id="{85A525CF-8489-4791-A7D0-A1F4DF6E4C9D}"/>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765" name="ZoneTexte 764">
          <a:extLst>
            <a:ext uri="{FF2B5EF4-FFF2-40B4-BE49-F238E27FC236}">
              <a16:creationId xmlns:a16="http://schemas.microsoft.com/office/drawing/2014/main" id="{545D4916-FDC4-4A5F-BF38-F2815105DE85}"/>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766" name="ZoneTexte 765">
          <a:extLst>
            <a:ext uri="{FF2B5EF4-FFF2-40B4-BE49-F238E27FC236}">
              <a16:creationId xmlns:a16="http://schemas.microsoft.com/office/drawing/2014/main" id="{24499032-6D8B-48BB-A3A5-433792892656}"/>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767" name="ZoneTexte 766">
          <a:extLst>
            <a:ext uri="{FF2B5EF4-FFF2-40B4-BE49-F238E27FC236}">
              <a16:creationId xmlns:a16="http://schemas.microsoft.com/office/drawing/2014/main" id="{062B09A1-C994-4A53-9F9C-46879A5A9F11}"/>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21</xdr:row>
      <xdr:rowOff>128587</xdr:rowOff>
    </xdr:from>
    <xdr:ext cx="65" cy="172227"/>
    <xdr:sp macro="" textlink="">
      <xdr:nvSpPr>
        <xdr:cNvPr id="768" name="ZoneTexte 767">
          <a:extLst>
            <a:ext uri="{FF2B5EF4-FFF2-40B4-BE49-F238E27FC236}">
              <a16:creationId xmlns:a16="http://schemas.microsoft.com/office/drawing/2014/main" id="{D736F9E1-FC93-4CB5-B450-75D2172B8078}"/>
            </a:ext>
          </a:extLst>
        </xdr:cNvPr>
        <xdr:cNvSpPr txBox="1"/>
      </xdr:nvSpPr>
      <xdr:spPr>
        <a:xfrm>
          <a:off x="13506450" y="6024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769" name="ZoneTexte 768">
          <a:extLst>
            <a:ext uri="{FF2B5EF4-FFF2-40B4-BE49-F238E27FC236}">
              <a16:creationId xmlns:a16="http://schemas.microsoft.com/office/drawing/2014/main" id="{5AEAEA80-07D5-4F82-A60C-ABA40C9CB19E}"/>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19</xdr:row>
      <xdr:rowOff>128587</xdr:rowOff>
    </xdr:from>
    <xdr:ext cx="65" cy="172227"/>
    <xdr:sp macro="" textlink="">
      <xdr:nvSpPr>
        <xdr:cNvPr id="770" name="ZoneTexte 769">
          <a:extLst>
            <a:ext uri="{FF2B5EF4-FFF2-40B4-BE49-F238E27FC236}">
              <a16:creationId xmlns:a16="http://schemas.microsoft.com/office/drawing/2014/main" id="{DE9BF747-FFDA-4A7F-AEB6-5D7B4362E54E}"/>
            </a:ext>
          </a:extLst>
        </xdr:cNvPr>
        <xdr:cNvSpPr txBox="1"/>
      </xdr:nvSpPr>
      <xdr:spPr>
        <a:xfrm>
          <a:off x="1350645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0</xdr:rowOff>
    </xdr:from>
    <xdr:ext cx="65" cy="172227"/>
    <xdr:sp macro="" textlink="">
      <xdr:nvSpPr>
        <xdr:cNvPr id="771" name="ZoneTexte 770">
          <a:extLst>
            <a:ext uri="{FF2B5EF4-FFF2-40B4-BE49-F238E27FC236}">
              <a16:creationId xmlns:a16="http://schemas.microsoft.com/office/drawing/2014/main" id="{B2001AE4-777D-4A0F-BC94-AA930339B335}"/>
            </a:ext>
          </a:extLst>
        </xdr:cNvPr>
        <xdr:cNvSpPr txBox="1"/>
      </xdr:nvSpPr>
      <xdr:spPr>
        <a:xfrm>
          <a:off x="13506450"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19</xdr:row>
      <xdr:rowOff>128587</xdr:rowOff>
    </xdr:from>
    <xdr:ext cx="65" cy="172227"/>
    <xdr:sp macro="" textlink="">
      <xdr:nvSpPr>
        <xdr:cNvPr id="772" name="ZoneTexte 771">
          <a:extLst>
            <a:ext uri="{FF2B5EF4-FFF2-40B4-BE49-F238E27FC236}">
              <a16:creationId xmlns:a16="http://schemas.microsoft.com/office/drawing/2014/main" id="{6BB8F696-1252-4852-ABEE-6C2B151E574A}"/>
            </a:ext>
          </a:extLst>
        </xdr:cNvPr>
        <xdr:cNvSpPr txBox="1"/>
      </xdr:nvSpPr>
      <xdr:spPr>
        <a:xfrm>
          <a:off x="1350645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0</xdr:rowOff>
    </xdr:from>
    <xdr:ext cx="65" cy="172227"/>
    <xdr:sp macro="" textlink="">
      <xdr:nvSpPr>
        <xdr:cNvPr id="773" name="ZoneTexte 772">
          <a:extLst>
            <a:ext uri="{FF2B5EF4-FFF2-40B4-BE49-F238E27FC236}">
              <a16:creationId xmlns:a16="http://schemas.microsoft.com/office/drawing/2014/main" id="{FCE8AE80-8D65-47E9-A672-149D4AC7928D}"/>
            </a:ext>
          </a:extLst>
        </xdr:cNvPr>
        <xdr:cNvSpPr txBox="1"/>
      </xdr:nvSpPr>
      <xdr:spPr>
        <a:xfrm>
          <a:off x="13506450"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22</xdr:row>
      <xdr:rowOff>128587</xdr:rowOff>
    </xdr:from>
    <xdr:ext cx="65" cy="172227"/>
    <xdr:sp macro="" textlink="">
      <xdr:nvSpPr>
        <xdr:cNvPr id="774" name="ZoneTexte 773">
          <a:extLst>
            <a:ext uri="{FF2B5EF4-FFF2-40B4-BE49-F238E27FC236}">
              <a16:creationId xmlns:a16="http://schemas.microsoft.com/office/drawing/2014/main" id="{28D5E84E-1905-4DB3-A566-3199F7069A20}"/>
            </a:ext>
          </a:extLst>
        </xdr:cNvPr>
        <xdr:cNvSpPr txBox="1"/>
      </xdr:nvSpPr>
      <xdr:spPr>
        <a:xfrm>
          <a:off x="135064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14</xdr:row>
      <xdr:rowOff>128587</xdr:rowOff>
    </xdr:from>
    <xdr:ext cx="65" cy="172227"/>
    <xdr:sp macro="" textlink="">
      <xdr:nvSpPr>
        <xdr:cNvPr id="775" name="ZoneTexte 774">
          <a:extLst>
            <a:ext uri="{FF2B5EF4-FFF2-40B4-BE49-F238E27FC236}">
              <a16:creationId xmlns:a16="http://schemas.microsoft.com/office/drawing/2014/main" id="{E6EEEFCA-3194-4DD1-8CFF-3105CA701871}"/>
            </a:ext>
          </a:extLst>
        </xdr:cNvPr>
        <xdr:cNvSpPr txBox="1"/>
      </xdr:nvSpPr>
      <xdr:spPr>
        <a:xfrm>
          <a:off x="1350645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20</xdr:row>
      <xdr:rowOff>128587</xdr:rowOff>
    </xdr:from>
    <xdr:ext cx="65" cy="172227"/>
    <xdr:sp macro="" textlink="">
      <xdr:nvSpPr>
        <xdr:cNvPr id="776" name="ZoneTexte 775">
          <a:extLst>
            <a:ext uri="{FF2B5EF4-FFF2-40B4-BE49-F238E27FC236}">
              <a16:creationId xmlns:a16="http://schemas.microsoft.com/office/drawing/2014/main" id="{99872B87-52A8-4A5B-8573-E8F32C88A1B5}"/>
            </a:ext>
          </a:extLst>
        </xdr:cNvPr>
        <xdr:cNvSpPr txBox="1"/>
      </xdr:nvSpPr>
      <xdr:spPr>
        <a:xfrm>
          <a:off x="13506450" y="5757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777" name="ZoneTexte 776">
          <a:extLst>
            <a:ext uri="{FF2B5EF4-FFF2-40B4-BE49-F238E27FC236}">
              <a16:creationId xmlns:a16="http://schemas.microsoft.com/office/drawing/2014/main" id="{99BAB363-D6F3-4428-8EC7-7BCA29C27B4D}"/>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20</xdr:row>
      <xdr:rowOff>128587</xdr:rowOff>
    </xdr:from>
    <xdr:ext cx="65" cy="172227"/>
    <xdr:sp macro="" textlink="">
      <xdr:nvSpPr>
        <xdr:cNvPr id="778" name="ZoneTexte 777">
          <a:extLst>
            <a:ext uri="{FF2B5EF4-FFF2-40B4-BE49-F238E27FC236}">
              <a16:creationId xmlns:a16="http://schemas.microsoft.com/office/drawing/2014/main" id="{D00E7EE8-E02E-4057-9438-0D3BF4470567}"/>
            </a:ext>
          </a:extLst>
        </xdr:cNvPr>
        <xdr:cNvSpPr txBox="1"/>
      </xdr:nvSpPr>
      <xdr:spPr>
        <a:xfrm>
          <a:off x="13506450" y="5757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779" name="ZoneTexte 778">
          <a:extLst>
            <a:ext uri="{FF2B5EF4-FFF2-40B4-BE49-F238E27FC236}">
              <a16:creationId xmlns:a16="http://schemas.microsoft.com/office/drawing/2014/main" id="{7EE44EC0-CC86-42E5-BFEC-0DC1CD6E46CE}"/>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780" name="ZoneTexte 779">
          <a:extLst>
            <a:ext uri="{FF2B5EF4-FFF2-40B4-BE49-F238E27FC236}">
              <a16:creationId xmlns:a16="http://schemas.microsoft.com/office/drawing/2014/main" id="{93802E25-4BEA-47D2-BA17-ECBC4756B678}"/>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781" name="ZoneTexte 780">
          <a:extLst>
            <a:ext uri="{FF2B5EF4-FFF2-40B4-BE49-F238E27FC236}">
              <a16:creationId xmlns:a16="http://schemas.microsoft.com/office/drawing/2014/main" id="{9F79D7F9-158D-419E-9739-97F6D5022D4E}"/>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782" name="ZoneTexte 781">
          <a:extLst>
            <a:ext uri="{FF2B5EF4-FFF2-40B4-BE49-F238E27FC236}">
              <a16:creationId xmlns:a16="http://schemas.microsoft.com/office/drawing/2014/main" id="{649C1591-8D4F-41BE-AEE9-F746B98FC173}"/>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0</xdr:rowOff>
    </xdr:from>
    <xdr:ext cx="65" cy="172227"/>
    <xdr:sp macro="" textlink="">
      <xdr:nvSpPr>
        <xdr:cNvPr id="783" name="ZoneTexte 782">
          <a:extLst>
            <a:ext uri="{FF2B5EF4-FFF2-40B4-BE49-F238E27FC236}">
              <a16:creationId xmlns:a16="http://schemas.microsoft.com/office/drawing/2014/main" id="{D785AEF4-3843-48FD-B628-53375505936E}"/>
            </a:ext>
          </a:extLst>
        </xdr:cNvPr>
        <xdr:cNvSpPr txBox="1"/>
      </xdr:nvSpPr>
      <xdr:spPr>
        <a:xfrm>
          <a:off x="13506450" y="11496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784" name="ZoneTexte 783">
          <a:extLst>
            <a:ext uri="{FF2B5EF4-FFF2-40B4-BE49-F238E27FC236}">
              <a16:creationId xmlns:a16="http://schemas.microsoft.com/office/drawing/2014/main" id="{C5C1D6B9-C172-498D-A0B8-35F101482C13}"/>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0</xdr:rowOff>
    </xdr:from>
    <xdr:ext cx="65" cy="172227"/>
    <xdr:sp macro="" textlink="">
      <xdr:nvSpPr>
        <xdr:cNvPr id="785" name="ZoneTexte 784">
          <a:extLst>
            <a:ext uri="{FF2B5EF4-FFF2-40B4-BE49-F238E27FC236}">
              <a16:creationId xmlns:a16="http://schemas.microsoft.com/office/drawing/2014/main" id="{0C5C58F7-AC98-4A42-9F8A-FBA458058790}"/>
            </a:ext>
          </a:extLst>
        </xdr:cNvPr>
        <xdr:cNvSpPr txBox="1"/>
      </xdr:nvSpPr>
      <xdr:spPr>
        <a:xfrm>
          <a:off x="13506450" y="11496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786" name="ZoneTexte 785">
          <a:extLst>
            <a:ext uri="{FF2B5EF4-FFF2-40B4-BE49-F238E27FC236}">
              <a16:creationId xmlns:a16="http://schemas.microsoft.com/office/drawing/2014/main" id="{D62A2B13-3218-4EE6-AC1D-0B7DDBBC6876}"/>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787" name="ZoneTexte 786">
          <a:extLst>
            <a:ext uri="{FF2B5EF4-FFF2-40B4-BE49-F238E27FC236}">
              <a16:creationId xmlns:a16="http://schemas.microsoft.com/office/drawing/2014/main" id="{DCC1C76A-4FA1-4D2F-ADCC-0B7A1732659D}"/>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788" name="ZoneTexte 787">
          <a:extLst>
            <a:ext uri="{FF2B5EF4-FFF2-40B4-BE49-F238E27FC236}">
              <a16:creationId xmlns:a16="http://schemas.microsoft.com/office/drawing/2014/main" id="{2728C6C5-FFE7-4832-AE6F-F17D84395EDB}"/>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789" name="ZoneTexte 788">
          <a:extLst>
            <a:ext uri="{FF2B5EF4-FFF2-40B4-BE49-F238E27FC236}">
              <a16:creationId xmlns:a16="http://schemas.microsoft.com/office/drawing/2014/main" id="{AFA3CF6B-79D4-4EFF-A206-F139DB8BB3BD}"/>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790" name="ZoneTexte 789">
          <a:extLst>
            <a:ext uri="{FF2B5EF4-FFF2-40B4-BE49-F238E27FC236}">
              <a16:creationId xmlns:a16="http://schemas.microsoft.com/office/drawing/2014/main" id="{29A354E2-6DE5-4B20-AC90-2DD5279EDB0D}"/>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791" name="ZoneTexte 790">
          <a:extLst>
            <a:ext uri="{FF2B5EF4-FFF2-40B4-BE49-F238E27FC236}">
              <a16:creationId xmlns:a16="http://schemas.microsoft.com/office/drawing/2014/main" id="{0AC73B7D-27BF-4528-BC18-FB29E1EF5778}"/>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21</xdr:row>
      <xdr:rowOff>128587</xdr:rowOff>
    </xdr:from>
    <xdr:ext cx="65" cy="172227"/>
    <xdr:sp macro="" textlink="">
      <xdr:nvSpPr>
        <xdr:cNvPr id="792" name="ZoneTexte 791">
          <a:extLst>
            <a:ext uri="{FF2B5EF4-FFF2-40B4-BE49-F238E27FC236}">
              <a16:creationId xmlns:a16="http://schemas.microsoft.com/office/drawing/2014/main" id="{AA046AE7-B96D-40DD-9FA9-E148F5ABD3ED}"/>
            </a:ext>
          </a:extLst>
        </xdr:cNvPr>
        <xdr:cNvSpPr txBox="1"/>
      </xdr:nvSpPr>
      <xdr:spPr>
        <a:xfrm>
          <a:off x="13506450" y="6024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793" name="ZoneTexte 792">
          <a:extLst>
            <a:ext uri="{FF2B5EF4-FFF2-40B4-BE49-F238E27FC236}">
              <a16:creationId xmlns:a16="http://schemas.microsoft.com/office/drawing/2014/main" id="{56FB0FB8-BCAD-452E-953C-984C1E65BC17}"/>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19</xdr:row>
      <xdr:rowOff>128587</xdr:rowOff>
    </xdr:from>
    <xdr:ext cx="65" cy="172227"/>
    <xdr:sp macro="" textlink="">
      <xdr:nvSpPr>
        <xdr:cNvPr id="794" name="ZoneTexte 793">
          <a:extLst>
            <a:ext uri="{FF2B5EF4-FFF2-40B4-BE49-F238E27FC236}">
              <a16:creationId xmlns:a16="http://schemas.microsoft.com/office/drawing/2014/main" id="{6EAA186A-474F-405D-87D1-B21E15D0B9B8}"/>
            </a:ext>
          </a:extLst>
        </xdr:cNvPr>
        <xdr:cNvSpPr txBox="1"/>
      </xdr:nvSpPr>
      <xdr:spPr>
        <a:xfrm>
          <a:off x="1350645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0</xdr:rowOff>
    </xdr:from>
    <xdr:ext cx="65" cy="172227"/>
    <xdr:sp macro="" textlink="">
      <xdr:nvSpPr>
        <xdr:cNvPr id="795" name="ZoneTexte 794">
          <a:extLst>
            <a:ext uri="{FF2B5EF4-FFF2-40B4-BE49-F238E27FC236}">
              <a16:creationId xmlns:a16="http://schemas.microsoft.com/office/drawing/2014/main" id="{79ED85A6-AD78-4CCB-9F82-C008446A53A0}"/>
            </a:ext>
          </a:extLst>
        </xdr:cNvPr>
        <xdr:cNvSpPr txBox="1"/>
      </xdr:nvSpPr>
      <xdr:spPr>
        <a:xfrm>
          <a:off x="13506450"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19</xdr:row>
      <xdr:rowOff>128587</xdr:rowOff>
    </xdr:from>
    <xdr:ext cx="65" cy="172227"/>
    <xdr:sp macro="" textlink="">
      <xdr:nvSpPr>
        <xdr:cNvPr id="796" name="ZoneTexte 795">
          <a:extLst>
            <a:ext uri="{FF2B5EF4-FFF2-40B4-BE49-F238E27FC236}">
              <a16:creationId xmlns:a16="http://schemas.microsoft.com/office/drawing/2014/main" id="{D1EC2B96-6F0B-450B-873D-EAAA5162D9D5}"/>
            </a:ext>
          </a:extLst>
        </xdr:cNvPr>
        <xdr:cNvSpPr txBox="1"/>
      </xdr:nvSpPr>
      <xdr:spPr>
        <a:xfrm>
          <a:off x="1350645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0</xdr:rowOff>
    </xdr:from>
    <xdr:ext cx="65" cy="172227"/>
    <xdr:sp macro="" textlink="">
      <xdr:nvSpPr>
        <xdr:cNvPr id="797" name="ZoneTexte 796">
          <a:extLst>
            <a:ext uri="{FF2B5EF4-FFF2-40B4-BE49-F238E27FC236}">
              <a16:creationId xmlns:a16="http://schemas.microsoft.com/office/drawing/2014/main" id="{50AF9A50-ED7D-4166-804E-2F70DC2229B8}"/>
            </a:ext>
          </a:extLst>
        </xdr:cNvPr>
        <xdr:cNvSpPr txBox="1"/>
      </xdr:nvSpPr>
      <xdr:spPr>
        <a:xfrm>
          <a:off x="13506450"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22</xdr:row>
      <xdr:rowOff>128587</xdr:rowOff>
    </xdr:from>
    <xdr:ext cx="65" cy="172227"/>
    <xdr:sp macro="" textlink="">
      <xdr:nvSpPr>
        <xdr:cNvPr id="798" name="ZoneTexte 797">
          <a:extLst>
            <a:ext uri="{FF2B5EF4-FFF2-40B4-BE49-F238E27FC236}">
              <a16:creationId xmlns:a16="http://schemas.microsoft.com/office/drawing/2014/main" id="{129F77DC-FBD6-4834-8B50-82FF53093DB2}"/>
            </a:ext>
          </a:extLst>
        </xdr:cNvPr>
        <xdr:cNvSpPr txBox="1"/>
      </xdr:nvSpPr>
      <xdr:spPr>
        <a:xfrm>
          <a:off x="135064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14</xdr:row>
      <xdr:rowOff>128587</xdr:rowOff>
    </xdr:from>
    <xdr:ext cx="65" cy="172227"/>
    <xdr:sp macro="" textlink="">
      <xdr:nvSpPr>
        <xdr:cNvPr id="799" name="ZoneTexte 798">
          <a:extLst>
            <a:ext uri="{FF2B5EF4-FFF2-40B4-BE49-F238E27FC236}">
              <a16:creationId xmlns:a16="http://schemas.microsoft.com/office/drawing/2014/main" id="{2DD84C58-890B-40C7-8975-003EBF7DE19E}"/>
            </a:ext>
          </a:extLst>
        </xdr:cNvPr>
        <xdr:cNvSpPr txBox="1"/>
      </xdr:nvSpPr>
      <xdr:spPr>
        <a:xfrm>
          <a:off x="1350645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20</xdr:row>
      <xdr:rowOff>128587</xdr:rowOff>
    </xdr:from>
    <xdr:ext cx="65" cy="172227"/>
    <xdr:sp macro="" textlink="">
      <xdr:nvSpPr>
        <xdr:cNvPr id="800" name="ZoneTexte 799">
          <a:extLst>
            <a:ext uri="{FF2B5EF4-FFF2-40B4-BE49-F238E27FC236}">
              <a16:creationId xmlns:a16="http://schemas.microsoft.com/office/drawing/2014/main" id="{353679E1-5562-4551-8F43-9FCA8B263FC3}"/>
            </a:ext>
          </a:extLst>
        </xdr:cNvPr>
        <xdr:cNvSpPr txBox="1"/>
      </xdr:nvSpPr>
      <xdr:spPr>
        <a:xfrm>
          <a:off x="13506450" y="5757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801" name="ZoneTexte 800">
          <a:extLst>
            <a:ext uri="{FF2B5EF4-FFF2-40B4-BE49-F238E27FC236}">
              <a16:creationId xmlns:a16="http://schemas.microsoft.com/office/drawing/2014/main" id="{D838D93B-0F79-4039-A345-A2AADB60ABEC}"/>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20</xdr:row>
      <xdr:rowOff>128587</xdr:rowOff>
    </xdr:from>
    <xdr:ext cx="65" cy="172227"/>
    <xdr:sp macro="" textlink="">
      <xdr:nvSpPr>
        <xdr:cNvPr id="802" name="ZoneTexte 801">
          <a:extLst>
            <a:ext uri="{FF2B5EF4-FFF2-40B4-BE49-F238E27FC236}">
              <a16:creationId xmlns:a16="http://schemas.microsoft.com/office/drawing/2014/main" id="{CF9660C3-B57B-4B60-B3D5-F0D2EBDDED13}"/>
            </a:ext>
          </a:extLst>
        </xdr:cNvPr>
        <xdr:cNvSpPr txBox="1"/>
      </xdr:nvSpPr>
      <xdr:spPr>
        <a:xfrm>
          <a:off x="13506450" y="5757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803" name="ZoneTexte 802">
          <a:extLst>
            <a:ext uri="{FF2B5EF4-FFF2-40B4-BE49-F238E27FC236}">
              <a16:creationId xmlns:a16="http://schemas.microsoft.com/office/drawing/2014/main" id="{454A56AE-3068-486E-99F2-037A372A1FFA}"/>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21</xdr:row>
      <xdr:rowOff>128587</xdr:rowOff>
    </xdr:from>
    <xdr:ext cx="65" cy="172227"/>
    <xdr:sp macro="" textlink="">
      <xdr:nvSpPr>
        <xdr:cNvPr id="804" name="ZoneTexte 803">
          <a:extLst>
            <a:ext uri="{FF2B5EF4-FFF2-40B4-BE49-F238E27FC236}">
              <a16:creationId xmlns:a16="http://schemas.microsoft.com/office/drawing/2014/main" id="{363FCB0D-72EA-446F-9C92-DBD9CA419FB9}"/>
            </a:ext>
          </a:extLst>
        </xdr:cNvPr>
        <xdr:cNvSpPr txBox="1"/>
      </xdr:nvSpPr>
      <xdr:spPr>
        <a:xfrm>
          <a:off x="13506450" y="6024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805" name="ZoneTexte 804">
          <a:extLst>
            <a:ext uri="{FF2B5EF4-FFF2-40B4-BE49-F238E27FC236}">
              <a16:creationId xmlns:a16="http://schemas.microsoft.com/office/drawing/2014/main" id="{37567157-5BC6-4732-86F1-D8A4FF2ECD38}"/>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19</xdr:row>
      <xdr:rowOff>128587</xdr:rowOff>
    </xdr:from>
    <xdr:ext cx="65" cy="172227"/>
    <xdr:sp macro="" textlink="">
      <xdr:nvSpPr>
        <xdr:cNvPr id="806" name="ZoneTexte 805">
          <a:extLst>
            <a:ext uri="{FF2B5EF4-FFF2-40B4-BE49-F238E27FC236}">
              <a16:creationId xmlns:a16="http://schemas.microsoft.com/office/drawing/2014/main" id="{3F874918-96C6-4D1C-BE63-0144FCC9E14C}"/>
            </a:ext>
          </a:extLst>
        </xdr:cNvPr>
        <xdr:cNvSpPr txBox="1"/>
      </xdr:nvSpPr>
      <xdr:spPr>
        <a:xfrm>
          <a:off x="1350645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0</xdr:rowOff>
    </xdr:from>
    <xdr:ext cx="65" cy="172227"/>
    <xdr:sp macro="" textlink="">
      <xdr:nvSpPr>
        <xdr:cNvPr id="807" name="ZoneTexte 806">
          <a:extLst>
            <a:ext uri="{FF2B5EF4-FFF2-40B4-BE49-F238E27FC236}">
              <a16:creationId xmlns:a16="http://schemas.microsoft.com/office/drawing/2014/main" id="{D89B45F7-B80F-4986-A882-FEA3B6DF1D7E}"/>
            </a:ext>
          </a:extLst>
        </xdr:cNvPr>
        <xdr:cNvSpPr txBox="1"/>
      </xdr:nvSpPr>
      <xdr:spPr>
        <a:xfrm>
          <a:off x="13506450"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19</xdr:row>
      <xdr:rowOff>128587</xdr:rowOff>
    </xdr:from>
    <xdr:ext cx="65" cy="172227"/>
    <xdr:sp macro="" textlink="">
      <xdr:nvSpPr>
        <xdr:cNvPr id="808" name="ZoneTexte 807">
          <a:extLst>
            <a:ext uri="{FF2B5EF4-FFF2-40B4-BE49-F238E27FC236}">
              <a16:creationId xmlns:a16="http://schemas.microsoft.com/office/drawing/2014/main" id="{B527EC80-CDC7-420A-A3DB-A4250ADBAE2E}"/>
            </a:ext>
          </a:extLst>
        </xdr:cNvPr>
        <xdr:cNvSpPr txBox="1"/>
      </xdr:nvSpPr>
      <xdr:spPr>
        <a:xfrm>
          <a:off x="1350645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0</xdr:rowOff>
    </xdr:from>
    <xdr:ext cx="65" cy="172227"/>
    <xdr:sp macro="" textlink="">
      <xdr:nvSpPr>
        <xdr:cNvPr id="809" name="ZoneTexte 808">
          <a:extLst>
            <a:ext uri="{FF2B5EF4-FFF2-40B4-BE49-F238E27FC236}">
              <a16:creationId xmlns:a16="http://schemas.microsoft.com/office/drawing/2014/main" id="{77CED537-9509-4C4D-944A-C452DD245E60}"/>
            </a:ext>
          </a:extLst>
        </xdr:cNvPr>
        <xdr:cNvSpPr txBox="1"/>
      </xdr:nvSpPr>
      <xdr:spPr>
        <a:xfrm>
          <a:off x="13506450"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22</xdr:row>
      <xdr:rowOff>128587</xdr:rowOff>
    </xdr:from>
    <xdr:ext cx="65" cy="172227"/>
    <xdr:sp macro="" textlink="">
      <xdr:nvSpPr>
        <xdr:cNvPr id="810" name="ZoneTexte 809">
          <a:extLst>
            <a:ext uri="{FF2B5EF4-FFF2-40B4-BE49-F238E27FC236}">
              <a16:creationId xmlns:a16="http://schemas.microsoft.com/office/drawing/2014/main" id="{F7C6F514-2569-478C-8C40-6286C18C3527}"/>
            </a:ext>
          </a:extLst>
        </xdr:cNvPr>
        <xdr:cNvSpPr txBox="1"/>
      </xdr:nvSpPr>
      <xdr:spPr>
        <a:xfrm>
          <a:off x="135064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14</xdr:row>
      <xdr:rowOff>128587</xdr:rowOff>
    </xdr:from>
    <xdr:ext cx="65" cy="172227"/>
    <xdr:sp macro="" textlink="">
      <xdr:nvSpPr>
        <xdr:cNvPr id="811" name="ZoneTexte 810">
          <a:extLst>
            <a:ext uri="{FF2B5EF4-FFF2-40B4-BE49-F238E27FC236}">
              <a16:creationId xmlns:a16="http://schemas.microsoft.com/office/drawing/2014/main" id="{9B13883A-5128-4D9E-BFE4-154C0C0931BE}"/>
            </a:ext>
          </a:extLst>
        </xdr:cNvPr>
        <xdr:cNvSpPr txBox="1"/>
      </xdr:nvSpPr>
      <xdr:spPr>
        <a:xfrm>
          <a:off x="1350645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20</xdr:row>
      <xdr:rowOff>128587</xdr:rowOff>
    </xdr:from>
    <xdr:ext cx="65" cy="172227"/>
    <xdr:sp macro="" textlink="">
      <xdr:nvSpPr>
        <xdr:cNvPr id="812" name="ZoneTexte 811">
          <a:extLst>
            <a:ext uri="{FF2B5EF4-FFF2-40B4-BE49-F238E27FC236}">
              <a16:creationId xmlns:a16="http://schemas.microsoft.com/office/drawing/2014/main" id="{93C1FE88-B4B3-463C-A123-1E09311C376F}"/>
            </a:ext>
          </a:extLst>
        </xdr:cNvPr>
        <xdr:cNvSpPr txBox="1"/>
      </xdr:nvSpPr>
      <xdr:spPr>
        <a:xfrm>
          <a:off x="13506450" y="5757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813" name="ZoneTexte 812">
          <a:extLst>
            <a:ext uri="{FF2B5EF4-FFF2-40B4-BE49-F238E27FC236}">
              <a16:creationId xmlns:a16="http://schemas.microsoft.com/office/drawing/2014/main" id="{71C2FC44-B004-433C-92AD-714649723275}"/>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20</xdr:row>
      <xdr:rowOff>128587</xdr:rowOff>
    </xdr:from>
    <xdr:ext cx="65" cy="172227"/>
    <xdr:sp macro="" textlink="">
      <xdr:nvSpPr>
        <xdr:cNvPr id="814" name="ZoneTexte 813">
          <a:extLst>
            <a:ext uri="{FF2B5EF4-FFF2-40B4-BE49-F238E27FC236}">
              <a16:creationId xmlns:a16="http://schemas.microsoft.com/office/drawing/2014/main" id="{1429F90F-1993-4F2E-A5D1-234E13A51FD1}"/>
            </a:ext>
          </a:extLst>
        </xdr:cNvPr>
        <xdr:cNvSpPr txBox="1"/>
      </xdr:nvSpPr>
      <xdr:spPr>
        <a:xfrm>
          <a:off x="13506450" y="5757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815" name="ZoneTexte 814">
          <a:extLst>
            <a:ext uri="{FF2B5EF4-FFF2-40B4-BE49-F238E27FC236}">
              <a16:creationId xmlns:a16="http://schemas.microsoft.com/office/drawing/2014/main" id="{D9C5D852-556F-4382-A8FE-204DB238BF6F}"/>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22</xdr:row>
      <xdr:rowOff>128587</xdr:rowOff>
    </xdr:from>
    <xdr:ext cx="65" cy="172227"/>
    <xdr:sp macro="" textlink="">
      <xdr:nvSpPr>
        <xdr:cNvPr id="816" name="ZoneTexte 815">
          <a:extLst>
            <a:ext uri="{FF2B5EF4-FFF2-40B4-BE49-F238E27FC236}">
              <a16:creationId xmlns:a16="http://schemas.microsoft.com/office/drawing/2014/main" id="{18D49501-A115-4A52-8299-F32C7B969AA3}"/>
            </a:ext>
          </a:extLst>
        </xdr:cNvPr>
        <xdr:cNvSpPr txBox="1"/>
      </xdr:nvSpPr>
      <xdr:spPr>
        <a:xfrm>
          <a:off x="135064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22</xdr:row>
      <xdr:rowOff>128587</xdr:rowOff>
    </xdr:from>
    <xdr:ext cx="65" cy="172227"/>
    <xdr:sp macro="" textlink="">
      <xdr:nvSpPr>
        <xdr:cNvPr id="817" name="ZoneTexte 816">
          <a:extLst>
            <a:ext uri="{FF2B5EF4-FFF2-40B4-BE49-F238E27FC236}">
              <a16:creationId xmlns:a16="http://schemas.microsoft.com/office/drawing/2014/main" id="{0CCF2836-B689-4796-81FA-A70898FFBFBC}"/>
            </a:ext>
          </a:extLst>
        </xdr:cNvPr>
        <xdr:cNvSpPr txBox="1"/>
      </xdr:nvSpPr>
      <xdr:spPr>
        <a:xfrm>
          <a:off x="135064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22</xdr:row>
      <xdr:rowOff>128587</xdr:rowOff>
    </xdr:from>
    <xdr:ext cx="65" cy="172227"/>
    <xdr:sp macro="" textlink="">
      <xdr:nvSpPr>
        <xdr:cNvPr id="818" name="ZoneTexte 817">
          <a:extLst>
            <a:ext uri="{FF2B5EF4-FFF2-40B4-BE49-F238E27FC236}">
              <a16:creationId xmlns:a16="http://schemas.microsoft.com/office/drawing/2014/main" id="{0A5EF946-3D4C-4D7A-82A0-12C7A83D4CAA}"/>
            </a:ext>
          </a:extLst>
        </xdr:cNvPr>
        <xdr:cNvSpPr txBox="1"/>
      </xdr:nvSpPr>
      <xdr:spPr>
        <a:xfrm>
          <a:off x="135064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19" name="ZoneTexte 818">
          <a:extLst>
            <a:ext uri="{FF2B5EF4-FFF2-40B4-BE49-F238E27FC236}">
              <a16:creationId xmlns:a16="http://schemas.microsoft.com/office/drawing/2014/main" id="{28B1E18C-191A-441D-8C00-B4D6EE9B75DE}"/>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20" name="ZoneTexte 819">
          <a:extLst>
            <a:ext uri="{FF2B5EF4-FFF2-40B4-BE49-F238E27FC236}">
              <a16:creationId xmlns:a16="http://schemas.microsoft.com/office/drawing/2014/main" id="{92F52F24-7ABF-4D96-8513-028BDA660F3E}"/>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21" name="ZoneTexte 820">
          <a:extLst>
            <a:ext uri="{FF2B5EF4-FFF2-40B4-BE49-F238E27FC236}">
              <a16:creationId xmlns:a16="http://schemas.microsoft.com/office/drawing/2014/main" id="{E68A2ED7-9F09-499E-A398-8FBEC08129CD}"/>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22" name="ZoneTexte 821">
          <a:extLst>
            <a:ext uri="{FF2B5EF4-FFF2-40B4-BE49-F238E27FC236}">
              <a16:creationId xmlns:a16="http://schemas.microsoft.com/office/drawing/2014/main" id="{C1F4C068-7CB8-4D70-B996-CC080B09DB8D}"/>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23" name="ZoneTexte 822">
          <a:extLst>
            <a:ext uri="{FF2B5EF4-FFF2-40B4-BE49-F238E27FC236}">
              <a16:creationId xmlns:a16="http://schemas.microsoft.com/office/drawing/2014/main" id="{A7309B13-F268-4188-8A5B-25A6CAA9805D}"/>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24" name="ZoneTexte 823">
          <a:extLst>
            <a:ext uri="{FF2B5EF4-FFF2-40B4-BE49-F238E27FC236}">
              <a16:creationId xmlns:a16="http://schemas.microsoft.com/office/drawing/2014/main" id="{228620CE-5334-4254-B2F1-FD00A7ED9A5E}"/>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25" name="ZoneTexte 824">
          <a:extLst>
            <a:ext uri="{FF2B5EF4-FFF2-40B4-BE49-F238E27FC236}">
              <a16:creationId xmlns:a16="http://schemas.microsoft.com/office/drawing/2014/main" id="{3BD4BD1B-5872-4A57-8428-3577FF589C76}"/>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26" name="ZoneTexte 825">
          <a:extLst>
            <a:ext uri="{FF2B5EF4-FFF2-40B4-BE49-F238E27FC236}">
              <a16:creationId xmlns:a16="http://schemas.microsoft.com/office/drawing/2014/main" id="{84FA0DB5-A31C-418B-86AD-001AE558557C}"/>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27" name="ZoneTexte 826">
          <a:extLst>
            <a:ext uri="{FF2B5EF4-FFF2-40B4-BE49-F238E27FC236}">
              <a16:creationId xmlns:a16="http://schemas.microsoft.com/office/drawing/2014/main" id="{294C0FA5-D2E6-40CE-B4C0-78071992318A}"/>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28" name="ZoneTexte 827">
          <a:extLst>
            <a:ext uri="{FF2B5EF4-FFF2-40B4-BE49-F238E27FC236}">
              <a16:creationId xmlns:a16="http://schemas.microsoft.com/office/drawing/2014/main" id="{E9828ED6-A70E-4B26-A665-71024A4FDF40}"/>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829" name="ZoneTexte 828">
          <a:extLst>
            <a:ext uri="{FF2B5EF4-FFF2-40B4-BE49-F238E27FC236}">
              <a16:creationId xmlns:a16="http://schemas.microsoft.com/office/drawing/2014/main" id="{0BCD2A5C-96D3-4BA5-AAA0-186875F3D0E7}"/>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30" name="ZoneTexte 829">
          <a:extLst>
            <a:ext uri="{FF2B5EF4-FFF2-40B4-BE49-F238E27FC236}">
              <a16:creationId xmlns:a16="http://schemas.microsoft.com/office/drawing/2014/main" id="{9D127EA9-7B15-41D5-8E9F-937E51998045}"/>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31" name="ZoneTexte 830">
          <a:extLst>
            <a:ext uri="{FF2B5EF4-FFF2-40B4-BE49-F238E27FC236}">
              <a16:creationId xmlns:a16="http://schemas.microsoft.com/office/drawing/2014/main" id="{EAA07E50-9E6C-4882-B4C5-341CB2CCED02}"/>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32" name="ZoneTexte 831">
          <a:extLst>
            <a:ext uri="{FF2B5EF4-FFF2-40B4-BE49-F238E27FC236}">
              <a16:creationId xmlns:a16="http://schemas.microsoft.com/office/drawing/2014/main" id="{89077887-DD33-47E0-AE8E-66F97879B3E8}"/>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833" name="ZoneTexte 832">
          <a:extLst>
            <a:ext uri="{FF2B5EF4-FFF2-40B4-BE49-F238E27FC236}">
              <a16:creationId xmlns:a16="http://schemas.microsoft.com/office/drawing/2014/main" id="{C526ED25-1316-4C06-81F0-4843ED6FEFAC}"/>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22</xdr:row>
      <xdr:rowOff>128587</xdr:rowOff>
    </xdr:from>
    <xdr:ext cx="65" cy="172227"/>
    <xdr:sp macro="" textlink="">
      <xdr:nvSpPr>
        <xdr:cNvPr id="834" name="ZoneTexte 833">
          <a:extLst>
            <a:ext uri="{FF2B5EF4-FFF2-40B4-BE49-F238E27FC236}">
              <a16:creationId xmlns:a16="http://schemas.microsoft.com/office/drawing/2014/main" id="{2C2F6D89-F26B-488F-B720-9308583F346B}"/>
            </a:ext>
          </a:extLst>
        </xdr:cNvPr>
        <xdr:cNvSpPr txBox="1"/>
      </xdr:nvSpPr>
      <xdr:spPr>
        <a:xfrm>
          <a:off x="135064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835" name="ZoneTexte 834">
          <a:extLst>
            <a:ext uri="{FF2B5EF4-FFF2-40B4-BE49-F238E27FC236}">
              <a16:creationId xmlns:a16="http://schemas.microsoft.com/office/drawing/2014/main" id="{0FDA3280-DC22-4D59-A9A9-AAB910D1453D}"/>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22</xdr:row>
      <xdr:rowOff>128587</xdr:rowOff>
    </xdr:from>
    <xdr:ext cx="65" cy="172227"/>
    <xdr:sp macro="" textlink="">
      <xdr:nvSpPr>
        <xdr:cNvPr id="836" name="ZoneTexte 835">
          <a:extLst>
            <a:ext uri="{FF2B5EF4-FFF2-40B4-BE49-F238E27FC236}">
              <a16:creationId xmlns:a16="http://schemas.microsoft.com/office/drawing/2014/main" id="{A1FA6E64-85CB-404D-BCAB-90628F03C774}"/>
            </a:ext>
          </a:extLst>
        </xdr:cNvPr>
        <xdr:cNvSpPr txBox="1"/>
      </xdr:nvSpPr>
      <xdr:spPr>
        <a:xfrm>
          <a:off x="135064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837" name="ZoneTexte 836">
          <a:extLst>
            <a:ext uri="{FF2B5EF4-FFF2-40B4-BE49-F238E27FC236}">
              <a16:creationId xmlns:a16="http://schemas.microsoft.com/office/drawing/2014/main" id="{FA9C560E-1A8B-4F8E-86ED-B12AF2EF09EF}"/>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22</xdr:row>
      <xdr:rowOff>128587</xdr:rowOff>
    </xdr:from>
    <xdr:ext cx="65" cy="172227"/>
    <xdr:sp macro="" textlink="">
      <xdr:nvSpPr>
        <xdr:cNvPr id="838" name="ZoneTexte 837">
          <a:extLst>
            <a:ext uri="{FF2B5EF4-FFF2-40B4-BE49-F238E27FC236}">
              <a16:creationId xmlns:a16="http://schemas.microsoft.com/office/drawing/2014/main" id="{0891B5CF-0E76-4014-9695-96A00C37BC81}"/>
            </a:ext>
          </a:extLst>
        </xdr:cNvPr>
        <xdr:cNvSpPr txBox="1"/>
      </xdr:nvSpPr>
      <xdr:spPr>
        <a:xfrm>
          <a:off x="13506450" y="6291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839" name="ZoneTexte 838">
          <a:extLst>
            <a:ext uri="{FF2B5EF4-FFF2-40B4-BE49-F238E27FC236}">
              <a16:creationId xmlns:a16="http://schemas.microsoft.com/office/drawing/2014/main" id="{CC83B3C1-EE63-4D6A-B041-1DE9A58E1A42}"/>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840" name="ZoneTexte 839">
          <a:extLst>
            <a:ext uri="{FF2B5EF4-FFF2-40B4-BE49-F238E27FC236}">
              <a16:creationId xmlns:a16="http://schemas.microsoft.com/office/drawing/2014/main" id="{74D6C59C-266C-40B0-89AD-33BB59C4867D}"/>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841" name="ZoneTexte 840">
          <a:extLst>
            <a:ext uri="{FF2B5EF4-FFF2-40B4-BE49-F238E27FC236}">
              <a16:creationId xmlns:a16="http://schemas.microsoft.com/office/drawing/2014/main" id="{EAA49423-74BD-49E4-B43E-1F8E603FD756}"/>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842" name="ZoneTexte 841">
          <a:extLst>
            <a:ext uri="{FF2B5EF4-FFF2-40B4-BE49-F238E27FC236}">
              <a16:creationId xmlns:a16="http://schemas.microsoft.com/office/drawing/2014/main" id="{676A81AF-46A7-423B-B47A-BAFBE5CFEAEA}"/>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843" name="ZoneTexte 842">
          <a:extLst>
            <a:ext uri="{FF2B5EF4-FFF2-40B4-BE49-F238E27FC236}">
              <a16:creationId xmlns:a16="http://schemas.microsoft.com/office/drawing/2014/main" id="{5ECAC00D-844C-4B83-A0D4-9CAE68C3B49E}"/>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844" name="ZoneTexte 843">
          <a:extLst>
            <a:ext uri="{FF2B5EF4-FFF2-40B4-BE49-F238E27FC236}">
              <a16:creationId xmlns:a16="http://schemas.microsoft.com/office/drawing/2014/main" id="{9F0FC59B-EB8F-46D1-84B1-36C274CAD947}"/>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845" name="ZoneTexte 844">
          <a:extLst>
            <a:ext uri="{FF2B5EF4-FFF2-40B4-BE49-F238E27FC236}">
              <a16:creationId xmlns:a16="http://schemas.microsoft.com/office/drawing/2014/main" id="{07ADAA36-B86C-4BF9-A405-127560F5A082}"/>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846" name="ZoneTexte 845">
          <a:extLst>
            <a:ext uri="{FF2B5EF4-FFF2-40B4-BE49-F238E27FC236}">
              <a16:creationId xmlns:a16="http://schemas.microsoft.com/office/drawing/2014/main" id="{68EB8813-FC48-4C4F-B595-D7F2EF56F733}"/>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847" name="ZoneTexte 846">
          <a:extLst>
            <a:ext uri="{FF2B5EF4-FFF2-40B4-BE49-F238E27FC236}">
              <a16:creationId xmlns:a16="http://schemas.microsoft.com/office/drawing/2014/main" id="{178FE835-C878-42AC-A127-2E51AC603232}"/>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848" name="ZoneTexte 847">
          <a:extLst>
            <a:ext uri="{FF2B5EF4-FFF2-40B4-BE49-F238E27FC236}">
              <a16:creationId xmlns:a16="http://schemas.microsoft.com/office/drawing/2014/main" id="{4ACCB481-96F0-4A56-B7C0-504119063ADE}"/>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849" name="ZoneTexte 848">
          <a:extLst>
            <a:ext uri="{FF2B5EF4-FFF2-40B4-BE49-F238E27FC236}">
              <a16:creationId xmlns:a16="http://schemas.microsoft.com/office/drawing/2014/main" id="{94EB88BF-E230-4717-A1B7-F6C5DA6C9451}"/>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850" name="ZoneTexte 849">
          <a:extLst>
            <a:ext uri="{FF2B5EF4-FFF2-40B4-BE49-F238E27FC236}">
              <a16:creationId xmlns:a16="http://schemas.microsoft.com/office/drawing/2014/main" id="{4C293E56-75FC-4FBB-BEF1-0B61904DBF77}"/>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851" name="ZoneTexte 850">
          <a:extLst>
            <a:ext uri="{FF2B5EF4-FFF2-40B4-BE49-F238E27FC236}">
              <a16:creationId xmlns:a16="http://schemas.microsoft.com/office/drawing/2014/main" id="{00F518A7-3178-4DD3-ACF7-76B277E3FC2D}"/>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852" name="ZoneTexte 851">
          <a:extLst>
            <a:ext uri="{FF2B5EF4-FFF2-40B4-BE49-F238E27FC236}">
              <a16:creationId xmlns:a16="http://schemas.microsoft.com/office/drawing/2014/main" id="{37DA1B41-32D0-4330-B7C8-407554002D01}"/>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853" name="ZoneTexte 852">
          <a:extLst>
            <a:ext uri="{FF2B5EF4-FFF2-40B4-BE49-F238E27FC236}">
              <a16:creationId xmlns:a16="http://schemas.microsoft.com/office/drawing/2014/main" id="{FAA2E08B-DEA3-41FD-8B92-6A5750F8EB51}"/>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854" name="ZoneTexte 853">
          <a:extLst>
            <a:ext uri="{FF2B5EF4-FFF2-40B4-BE49-F238E27FC236}">
              <a16:creationId xmlns:a16="http://schemas.microsoft.com/office/drawing/2014/main" id="{D436D4DD-2945-483B-AF24-45D6C3CF84C7}"/>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855" name="ZoneTexte 854">
          <a:extLst>
            <a:ext uri="{FF2B5EF4-FFF2-40B4-BE49-F238E27FC236}">
              <a16:creationId xmlns:a16="http://schemas.microsoft.com/office/drawing/2014/main" id="{79A2A936-C7DB-4C36-8FD1-74401B70A9BE}"/>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856" name="ZoneTexte 855">
          <a:extLst>
            <a:ext uri="{FF2B5EF4-FFF2-40B4-BE49-F238E27FC236}">
              <a16:creationId xmlns:a16="http://schemas.microsoft.com/office/drawing/2014/main" id="{7FAF9895-6FAB-437F-B795-0C78D3A55D70}"/>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857" name="ZoneTexte 856">
          <a:extLst>
            <a:ext uri="{FF2B5EF4-FFF2-40B4-BE49-F238E27FC236}">
              <a16:creationId xmlns:a16="http://schemas.microsoft.com/office/drawing/2014/main" id="{D2BC1FF2-CB66-42F1-8198-92AD89901E59}"/>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858" name="ZoneTexte 857">
          <a:extLst>
            <a:ext uri="{FF2B5EF4-FFF2-40B4-BE49-F238E27FC236}">
              <a16:creationId xmlns:a16="http://schemas.microsoft.com/office/drawing/2014/main" id="{0D71DF4A-6C00-40EB-AE6B-D238262A22C4}"/>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128587</xdr:rowOff>
    </xdr:from>
    <xdr:ext cx="65" cy="172227"/>
    <xdr:sp macro="" textlink="">
      <xdr:nvSpPr>
        <xdr:cNvPr id="859" name="ZoneTexte 858">
          <a:extLst>
            <a:ext uri="{FF2B5EF4-FFF2-40B4-BE49-F238E27FC236}">
              <a16:creationId xmlns:a16="http://schemas.microsoft.com/office/drawing/2014/main" id="{74BE9304-74E8-45D4-8D7F-AFA42A92668E}"/>
            </a:ext>
          </a:extLst>
        </xdr:cNvPr>
        <xdr:cNvSpPr txBox="1"/>
      </xdr:nvSpPr>
      <xdr:spPr>
        <a:xfrm>
          <a:off x="135064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860" name="ZoneTexte 859">
          <a:extLst>
            <a:ext uri="{FF2B5EF4-FFF2-40B4-BE49-F238E27FC236}">
              <a16:creationId xmlns:a16="http://schemas.microsoft.com/office/drawing/2014/main" id="{469C1087-9FB9-41D7-B026-7BDDB84C707E}"/>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861" name="ZoneTexte 860">
          <a:extLst>
            <a:ext uri="{FF2B5EF4-FFF2-40B4-BE49-F238E27FC236}">
              <a16:creationId xmlns:a16="http://schemas.microsoft.com/office/drawing/2014/main" id="{7351F0E1-E3D9-4590-9A2A-C75B2F1AA75A}"/>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862" name="ZoneTexte 861">
          <a:extLst>
            <a:ext uri="{FF2B5EF4-FFF2-40B4-BE49-F238E27FC236}">
              <a16:creationId xmlns:a16="http://schemas.microsoft.com/office/drawing/2014/main" id="{FA52656C-5293-4267-BABA-DFD114E18223}"/>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863" name="ZoneTexte 862">
          <a:extLst>
            <a:ext uri="{FF2B5EF4-FFF2-40B4-BE49-F238E27FC236}">
              <a16:creationId xmlns:a16="http://schemas.microsoft.com/office/drawing/2014/main" id="{4C1F5020-E3D6-4DB6-8B1B-5E3746311F38}"/>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864" name="ZoneTexte 863">
          <a:extLst>
            <a:ext uri="{FF2B5EF4-FFF2-40B4-BE49-F238E27FC236}">
              <a16:creationId xmlns:a16="http://schemas.microsoft.com/office/drawing/2014/main" id="{1462DCA6-A12E-4446-B734-C7AF61941D10}"/>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865" name="ZoneTexte 864">
          <a:extLst>
            <a:ext uri="{FF2B5EF4-FFF2-40B4-BE49-F238E27FC236}">
              <a16:creationId xmlns:a16="http://schemas.microsoft.com/office/drawing/2014/main" id="{00244696-0D24-4F7B-94CA-C45B4305FA2A}"/>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866" name="ZoneTexte 865">
          <a:extLst>
            <a:ext uri="{FF2B5EF4-FFF2-40B4-BE49-F238E27FC236}">
              <a16:creationId xmlns:a16="http://schemas.microsoft.com/office/drawing/2014/main" id="{64AE02A2-42C2-43B8-9E8E-91B68700FCF9}"/>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867" name="ZoneTexte 866">
          <a:extLst>
            <a:ext uri="{FF2B5EF4-FFF2-40B4-BE49-F238E27FC236}">
              <a16:creationId xmlns:a16="http://schemas.microsoft.com/office/drawing/2014/main" id="{1056F51A-EC7F-4F8E-B2E1-0F2332A9B859}"/>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868" name="ZoneTexte 867">
          <a:extLst>
            <a:ext uri="{FF2B5EF4-FFF2-40B4-BE49-F238E27FC236}">
              <a16:creationId xmlns:a16="http://schemas.microsoft.com/office/drawing/2014/main" id="{98C1B5C1-9281-48C1-8AE0-A66DFAF322D7}"/>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869" name="ZoneTexte 868">
          <a:extLst>
            <a:ext uri="{FF2B5EF4-FFF2-40B4-BE49-F238E27FC236}">
              <a16:creationId xmlns:a16="http://schemas.microsoft.com/office/drawing/2014/main" id="{9742A858-5663-486A-A640-48F893E106C2}"/>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870" name="ZoneTexte 869">
          <a:extLst>
            <a:ext uri="{FF2B5EF4-FFF2-40B4-BE49-F238E27FC236}">
              <a16:creationId xmlns:a16="http://schemas.microsoft.com/office/drawing/2014/main" id="{120D940C-31BD-45D9-937B-DF5C3C1805B2}"/>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25</xdr:row>
      <xdr:rowOff>128587</xdr:rowOff>
    </xdr:from>
    <xdr:ext cx="65" cy="172227"/>
    <xdr:sp macro="" textlink="">
      <xdr:nvSpPr>
        <xdr:cNvPr id="871" name="ZoneTexte 870">
          <a:extLst>
            <a:ext uri="{FF2B5EF4-FFF2-40B4-BE49-F238E27FC236}">
              <a16:creationId xmlns:a16="http://schemas.microsoft.com/office/drawing/2014/main" id="{377F0B9C-30C2-4419-A759-F0699D74D600}"/>
            </a:ext>
          </a:extLst>
        </xdr:cNvPr>
        <xdr:cNvSpPr txBox="1"/>
      </xdr:nvSpPr>
      <xdr:spPr>
        <a:xfrm>
          <a:off x="13506450" y="7091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872" name="ZoneTexte 871">
          <a:extLst>
            <a:ext uri="{FF2B5EF4-FFF2-40B4-BE49-F238E27FC236}">
              <a16:creationId xmlns:a16="http://schemas.microsoft.com/office/drawing/2014/main" id="{FE0EC495-4B33-4C40-A477-E2A72D509655}"/>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873" name="ZoneTexte 872">
          <a:extLst>
            <a:ext uri="{FF2B5EF4-FFF2-40B4-BE49-F238E27FC236}">
              <a16:creationId xmlns:a16="http://schemas.microsoft.com/office/drawing/2014/main" id="{6C771CBD-24E9-47EE-89CA-E153574EAAE2}"/>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874" name="ZoneTexte 873">
          <a:extLst>
            <a:ext uri="{FF2B5EF4-FFF2-40B4-BE49-F238E27FC236}">
              <a16:creationId xmlns:a16="http://schemas.microsoft.com/office/drawing/2014/main" id="{E5541A43-B997-4080-B5B4-F55E0B90B427}"/>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875" name="ZoneTexte 874">
          <a:extLst>
            <a:ext uri="{FF2B5EF4-FFF2-40B4-BE49-F238E27FC236}">
              <a16:creationId xmlns:a16="http://schemas.microsoft.com/office/drawing/2014/main" id="{7B0561D1-ACCD-4566-901B-5C17200F1C23}"/>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876" name="ZoneTexte 875">
          <a:extLst>
            <a:ext uri="{FF2B5EF4-FFF2-40B4-BE49-F238E27FC236}">
              <a16:creationId xmlns:a16="http://schemas.microsoft.com/office/drawing/2014/main" id="{DDC843B9-179C-4629-92A0-8CF1017690F6}"/>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877" name="ZoneTexte 876">
          <a:extLst>
            <a:ext uri="{FF2B5EF4-FFF2-40B4-BE49-F238E27FC236}">
              <a16:creationId xmlns:a16="http://schemas.microsoft.com/office/drawing/2014/main" id="{A8078F46-821C-41AE-8148-025613F3A23E}"/>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878" name="ZoneTexte 877">
          <a:extLst>
            <a:ext uri="{FF2B5EF4-FFF2-40B4-BE49-F238E27FC236}">
              <a16:creationId xmlns:a16="http://schemas.microsoft.com/office/drawing/2014/main" id="{1E46394F-96EE-4005-9F19-AAC0B1CCEDB6}"/>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879" name="ZoneTexte 878">
          <a:extLst>
            <a:ext uri="{FF2B5EF4-FFF2-40B4-BE49-F238E27FC236}">
              <a16:creationId xmlns:a16="http://schemas.microsoft.com/office/drawing/2014/main" id="{C0960889-B031-4D11-B877-89A8E92B7EFA}"/>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880" name="ZoneTexte 879">
          <a:extLst>
            <a:ext uri="{FF2B5EF4-FFF2-40B4-BE49-F238E27FC236}">
              <a16:creationId xmlns:a16="http://schemas.microsoft.com/office/drawing/2014/main" id="{75DF2D5D-5208-4064-A28D-DE85E9445BB7}"/>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881" name="ZoneTexte 880">
          <a:extLst>
            <a:ext uri="{FF2B5EF4-FFF2-40B4-BE49-F238E27FC236}">
              <a16:creationId xmlns:a16="http://schemas.microsoft.com/office/drawing/2014/main" id="{16FB6D77-6A10-4852-9169-D1B6A99B08BE}"/>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882" name="ZoneTexte 881">
          <a:extLst>
            <a:ext uri="{FF2B5EF4-FFF2-40B4-BE49-F238E27FC236}">
              <a16:creationId xmlns:a16="http://schemas.microsoft.com/office/drawing/2014/main" id="{E9DC9411-C202-41AE-A3E1-8F58AE8A7A6E}"/>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26</xdr:row>
      <xdr:rowOff>128587</xdr:rowOff>
    </xdr:from>
    <xdr:ext cx="65" cy="172227"/>
    <xdr:sp macro="" textlink="">
      <xdr:nvSpPr>
        <xdr:cNvPr id="883" name="ZoneTexte 882">
          <a:extLst>
            <a:ext uri="{FF2B5EF4-FFF2-40B4-BE49-F238E27FC236}">
              <a16:creationId xmlns:a16="http://schemas.microsoft.com/office/drawing/2014/main" id="{2BC553F5-F1D6-46A8-8816-E4E5715AB03E}"/>
            </a:ext>
          </a:extLst>
        </xdr:cNvPr>
        <xdr:cNvSpPr txBox="1"/>
      </xdr:nvSpPr>
      <xdr:spPr>
        <a:xfrm>
          <a:off x="13506450" y="7358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884" name="ZoneTexte 883">
          <a:extLst>
            <a:ext uri="{FF2B5EF4-FFF2-40B4-BE49-F238E27FC236}">
              <a16:creationId xmlns:a16="http://schemas.microsoft.com/office/drawing/2014/main" id="{47706340-6E27-4E8C-A49E-99CA18D40075}"/>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885" name="ZoneTexte 884">
          <a:extLst>
            <a:ext uri="{FF2B5EF4-FFF2-40B4-BE49-F238E27FC236}">
              <a16:creationId xmlns:a16="http://schemas.microsoft.com/office/drawing/2014/main" id="{B10523ED-3129-4A3C-B837-D589BA438CD4}"/>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886" name="ZoneTexte 885">
          <a:extLst>
            <a:ext uri="{FF2B5EF4-FFF2-40B4-BE49-F238E27FC236}">
              <a16:creationId xmlns:a16="http://schemas.microsoft.com/office/drawing/2014/main" id="{A45F739E-0AD8-4AB4-9118-2D49B54B3AED}"/>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887" name="ZoneTexte 886">
          <a:extLst>
            <a:ext uri="{FF2B5EF4-FFF2-40B4-BE49-F238E27FC236}">
              <a16:creationId xmlns:a16="http://schemas.microsoft.com/office/drawing/2014/main" id="{119DCD92-D9A7-4D4F-9056-ADE7424259AC}"/>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888" name="ZoneTexte 887">
          <a:extLst>
            <a:ext uri="{FF2B5EF4-FFF2-40B4-BE49-F238E27FC236}">
              <a16:creationId xmlns:a16="http://schemas.microsoft.com/office/drawing/2014/main" id="{98A2BF82-4D3D-487D-81F7-C767CAED0E4B}"/>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889" name="ZoneTexte 888">
          <a:extLst>
            <a:ext uri="{FF2B5EF4-FFF2-40B4-BE49-F238E27FC236}">
              <a16:creationId xmlns:a16="http://schemas.microsoft.com/office/drawing/2014/main" id="{D22D54A2-E7ED-4821-8D78-882894C41D49}"/>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890" name="ZoneTexte 889">
          <a:extLst>
            <a:ext uri="{FF2B5EF4-FFF2-40B4-BE49-F238E27FC236}">
              <a16:creationId xmlns:a16="http://schemas.microsoft.com/office/drawing/2014/main" id="{082BB813-518B-48F5-9099-9C46C66302DB}"/>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891" name="ZoneTexte 890">
          <a:extLst>
            <a:ext uri="{FF2B5EF4-FFF2-40B4-BE49-F238E27FC236}">
              <a16:creationId xmlns:a16="http://schemas.microsoft.com/office/drawing/2014/main" id="{85A31319-EF15-47C1-AA43-6D61AD47F7E5}"/>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892" name="ZoneTexte 891">
          <a:extLst>
            <a:ext uri="{FF2B5EF4-FFF2-40B4-BE49-F238E27FC236}">
              <a16:creationId xmlns:a16="http://schemas.microsoft.com/office/drawing/2014/main" id="{D677BCEE-704D-41CF-8A9F-C06F7D1EF8BF}"/>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893" name="ZoneTexte 892">
          <a:extLst>
            <a:ext uri="{FF2B5EF4-FFF2-40B4-BE49-F238E27FC236}">
              <a16:creationId xmlns:a16="http://schemas.microsoft.com/office/drawing/2014/main" id="{FC05EA91-721D-48C2-837B-C20E4908596C}"/>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894" name="ZoneTexte 893">
          <a:extLst>
            <a:ext uri="{FF2B5EF4-FFF2-40B4-BE49-F238E27FC236}">
              <a16:creationId xmlns:a16="http://schemas.microsoft.com/office/drawing/2014/main" id="{6A72CBE3-B155-4106-BF3D-E61955789164}"/>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27</xdr:row>
      <xdr:rowOff>128587</xdr:rowOff>
    </xdr:from>
    <xdr:ext cx="65" cy="172227"/>
    <xdr:sp macro="" textlink="">
      <xdr:nvSpPr>
        <xdr:cNvPr id="895" name="ZoneTexte 894">
          <a:extLst>
            <a:ext uri="{FF2B5EF4-FFF2-40B4-BE49-F238E27FC236}">
              <a16:creationId xmlns:a16="http://schemas.microsoft.com/office/drawing/2014/main" id="{968399A4-C98D-423A-A330-76618EB63294}"/>
            </a:ext>
          </a:extLst>
        </xdr:cNvPr>
        <xdr:cNvSpPr txBox="1"/>
      </xdr:nvSpPr>
      <xdr:spPr>
        <a:xfrm>
          <a:off x="13506450" y="7624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896" name="ZoneTexte 895">
          <a:extLst>
            <a:ext uri="{FF2B5EF4-FFF2-40B4-BE49-F238E27FC236}">
              <a16:creationId xmlns:a16="http://schemas.microsoft.com/office/drawing/2014/main" id="{A076D8E9-CCD2-457C-885C-CD3E774BCBB9}"/>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897" name="ZoneTexte 896">
          <a:extLst>
            <a:ext uri="{FF2B5EF4-FFF2-40B4-BE49-F238E27FC236}">
              <a16:creationId xmlns:a16="http://schemas.microsoft.com/office/drawing/2014/main" id="{9C1B5C2A-B059-4FA9-8E03-2CBC964EC3A3}"/>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898" name="ZoneTexte 897">
          <a:extLst>
            <a:ext uri="{FF2B5EF4-FFF2-40B4-BE49-F238E27FC236}">
              <a16:creationId xmlns:a16="http://schemas.microsoft.com/office/drawing/2014/main" id="{989EB528-C0A2-4E3B-BD44-174B530B25A0}"/>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899" name="ZoneTexte 898">
          <a:extLst>
            <a:ext uri="{FF2B5EF4-FFF2-40B4-BE49-F238E27FC236}">
              <a16:creationId xmlns:a16="http://schemas.microsoft.com/office/drawing/2014/main" id="{9F64F884-C9E1-4FE2-950B-06CD127D6965}"/>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00" name="ZoneTexte 899">
          <a:extLst>
            <a:ext uri="{FF2B5EF4-FFF2-40B4-BE49-F238E27FC236}">
              <a16:creationId xmlns:a16="http://schemas.microsoft.com/office/drawing/2014/main" id="{C7CCE100-2707-4AF9-9D78-37C502902059}"/>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01" name="ZoneTexte 900">
          <a:extLst>
            <a:ext uri="{FF2B5EF4-FFF2-40B4-BE49-F238E27FC236}">
              <a16:creationId xmlns:a16="http://schemas.microsoft.com/office/drawing/2014/main" id="{7DC46A1F-ABFB-4E26-9351-7A3567F0CC13}"/>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02" name="ZoneTexte 901">
          <a:extLst>
            <a:ext uri="{FF2B5EF4-FFF2-40B4-BE49-F238E27FC236}">
              <a16:creationId xmlns:a16="http://schemas.microsoft.com/office/drawing/2014/main" id="{BCBE85A6-D347-455E-B7F1-B267506A74D7}"/>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03" name="ZoneTexte 902">
          <a:extLst>
            <a:ext uri="{FF2B5EF4-FFF2-40B4-BE49-F238E27FC236}">
              <a16:creationId xmlns:a16="http://schemas.microsoft.com/office/drawing/2014/main" id="{02D584C3-53D8-4181-B9F4-D52CDA06B179}"/>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04" name="ZoneTexte 903">
          <a:extLst>
            <a:ext uri="{FF2B5EF4-FFF2-40B4-BE49-F238E27FC236}">
              <a16:creationId xmlns:a16="http://schemas.microsoft.com/office/drawing/2014/main" id="{D900BDF8-89FA-43BF-9DD8-0F8DEE048E14}"/>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05" name="ZoneTexte 904">
          <a:extLst>
            <a:ext uri="{FF2B5EF4-FFF2-40B4-BE49-F238E27FC236}">
              <a16:creationId xmlns:a16="http://schemas.microsoft.com/office/drawing/2014/main" id="{E994FD82-6E76-4D14-B0ED-D550C962F5E3}"/>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06" name="ZoneTexte 905">
          <a:extLst>
            <a:ext uri="{FF2B5EF4-FFF2-40B4-BE49-F238E27FC236}">
              <a16:creationId xmlns:a16="http://schemas.microsoft.com/office/drawing/2014/main" id="{0EE6301F-A8CB-4E4D-8699-982D3A3F545C}"/>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07" name="ZoneTexte 906">
          <a:extLst>
            <a:ext uri="{FF2B5EF4-FFF2-40B4-BE49-F238E27FC236}">
              <a16:creationId xmlns:a16="http://schemas.microsoft.com/office/drawing/2014/main" id="{B8A5F6D3-BF77-40BE-A3C7-ADA395E97C0E}"/>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08" name="ZoneTexte 907">
          <a:extLst>
            <a:ext uri="{FF2B5EF4-FFF2-40B4-BE49-F238E27FC236}">
              <a16:creationId xmlns:a16="http://schemas.microsoft.com/office/drawing/2014/main" id="{3133DF5A-DFF3-4976-94AE-9BE523C7E9BF}"/>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09" name="ZoneTexte 908">
          <a:extLst>
            <a:ext uri="{FF2B5EF4-FFF2-40B4-BE49-F238E27FC236}">
              <a16:creationId xmlns:a16="http://schemas.microsoft.com/office/drawing/2014/main" id="{2B636395-98AA-4D25-8AA9-E3D7DB4EB180}"/>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10" name="ZoneTexte 909">
          <a:extLst>
            <a:ext uri="{FF2B5EF4-FFF2-40B4-BE49-F238E27FC236}">
              <a16:creationId xmlns:a16="http://schemas.microsoft.com/office/drawing/2014/main" id="{F881C69A-2CFA-4691-8887-D7565BC45955}"/>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11" name="ZoneTexte 910">
          <a:extLst>
            <a:ext uri="{FF2B5EF4-FFF2-40B4-BE49-F238E27FC236}">
              <a16:creationId xmlns:a16="http://schemas.microsoft.com/office/drawing/2014/main" id="{9561EBB3-576D-4127-89C6-31764B06F132}"/>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12" name="ZoneTexte 911">
          <a:extLst>
            <a:ext uri="{FF2B5EF4-FFF2-40B4-BE49-F238E27FC236}">
              <a16:creationId xmlns:a16="http://schemas.microsoft.com/office/drawing/2014/main" id="{8D994A5A-52D3-4F3F-80E1-09F313645A2F}"/>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13" name="ZoneTexte 912">
          <a:extLst>
            <a:ext uri="{FF2B5EF4-FFF2-40B4-BE49-F238E27FC236}">
              <a16:creationId xmlns:a16="http://schemas.microsoft.com/office/drawing/2014/main" id="{FA33F3F9-934E-48E7-AEA1-83D3D9E05022}"/>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14" name="ZoneTexte 913">
          <a:extLst>
            <a:ext uri="{FF2B5EF4-FFF2-40B4-BE49-F238E27FC236}">
              <a16:creationId xmlns:a16="http://schemas.microsoft.com/office/drawing/2014/main" id="{40DEAC70-AB7D-4945-B8D7-F61B85221D09}"/>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15" name="ZoneTexte 914">
          <a:extLst>
            <a:ext uri="{FF2B5EF4-FFF2-40B4-BE49-F238E27FC236}">
              <a16:creationId xmlns:a16="http://schemas.microsoft.com/office/drawing/2014/main" id="{DF8704D8-24A0-4AFA-93C8-E0607C4AA7F4}"/>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16" name="ZoneTexte 915">
          <a:extLst>
            <a:ext uri="{FF2B5EF4-FFF2-40B4-BE49-F238E27FC236}">
              <a16:creationId xmlns:a16="http://schemas.microsoft.com/office/drawing/2014/main" id="{E0BF8B35-2D22-41A5-9D81-05725B87A4E1}"/>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17" name="ZoneTexte 916">
          <a:extLst>
            <a:ext uri="{FF2B5EF4-FFF2-40B4-BE49-F238E27FC236}">
              <a16:creationId xmlns:a16="http://schemas.microsoft.com/office/drawing/2014/main" id="{8B8A6ACF-6287-400C-ADCF-DC7B17CA209A}"/>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18" name="ZoneTexte 917">
          <a:extLst>
            <a:ext uri="{FF2B5EF4-FFF2-40B4-BE49-F238E27FC236}">
              <a16:creationId xmlns:a16="http://schemas.microsoft.com/office/drawing/2014/main" id="{7D432841-9B64-47F0-A89B-593192C02B37}"/>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19" name="ZoneTexte 918">
          <a:extLst>
            <a:ext uri="{FF2B5EF4-FFF2-40B4-BE49-F238E27FC236}">
              <a16:creationId xmlns:a16="http://schemas.microsoft.com/office/drawing/2014/main" id="{DA4A6F49-0AED-4D71-9AD9-2A2E348E6207}"/>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20" name="ZoneTexte 919">
          <a:extLst>
            <a:ext uri="{FF2B5EF4-FFF2-40B4-BE49-F238E27FC236}">
              <a16:creationId xmlns:a16="http://schemas.microsoft.com/office/drawing/2014/main" id="{6BA295A6-9D54-444F-9945-BDB000669F3F}"/>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21" name="ZoneTexte 920">
          <a:extLst>
            <a:ext uri="{FF2B5EF4-FFF2-40B4-BE49-F238E27FC236}">
              <a16:creationId xmlns:a16="http://schemas.microsoft.com/office/drawing/2014/main" id="{F826C4DE-7C3F-40AB-9560-4DB4277BC48F}"/>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22" name="ZoneTexte 921">
          <a:extLst>
            <a:ext uri="{FF2B5EF4-FFF2-40B4-BE49-F238E27FC236}">
              <a16:creationId xmlns:a16="http://schemas.microsoft.com/office/drawing/2014/main" id="{09D9C896-1426-4989-B6D8-8A6A7F6D8065}"/>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23" name="ZoneTexte 922">
          <a:extLst>
            <a:ext uri="{FF2B5EF4-FFF2-40B4-BE49-F238E27FC236}">
              <a16:creationId xmlns:a16="http://schemas.microsoft.com/office/drawing/2014/main" id="{6D8CCF7C-9ABC-4D28-9168-AB9BBF2D7B78}"/>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24" name="ZoneTexte 923">
          <a:extLst>
            <a:ext uri="{FF2B5EF4-FFF2-40B4-BE49-F238E27FC236}">
              <a16:creationId xmlns:a16="http://schemas.microsoft.com/office/drawing/2014/main" id="{CD96D450-F9F7-403E-B4B6-108BCCCE9B71}"/>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25" name="ZoneTexte 924">
          <a:extLst>
            <a:ext uri="{FF2B5EF4-FFF2-40B4-BE49-F238E27FC236}">
              <a16:creationId xmlns:a16="http://schemas.microsoft.com/office/drawing/2014/main" id="{6385DBA5-A86C-456F-9EEB-6BC87B083837}"/>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26" name="ZoneTexte 925">
          <a:extLst>
            <a:ext uri="{FF2B5EF4-FFF2-40B4-BE49-F238E27FC236}">
              <a16:creationId xmlns:a16="http://schemas.microsoft.com/office/drawing/2014/main" id="{1D178C26-6E5C-4316-BC48-3EC9C46CC127}"/>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27" name="ZoneTexte 926">
          <a:extLst>
            <a:ext uri="{FF2B5EF4-FFF2-40B4-BE49-F238E27FC236}">
              <a16:creationId xmlns:a16="http://schemas.microsoft.com/office/drawing/2014/main" id="{0AC93EBF-DED2-46C8-A292-6898B9E77525}"/>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928" name="ZoneTexte 927">
          <a:extLst>
            <a:ext uri="{FF2B5EF4-FFF2-40B4-BE49-F238E27FC236}">
              <a16:creationId xmlns:a16="http://schemas.microsoft.com/office/drawing/2014/main" id="{DAF16209-917C-4050-9FA3-57AE49660569}"/>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29" name="ZoneTexte 928">
          <a:extLst>
            <a:ext uri="{FF2B5EF4-FFF2-40B4-BE49-F238E27FC236}">
              <a16:creationId xmlns:a16="http://schemas.microsoft.com/office/drawing/2014/main" id="{DA28A14E-BEEE-4633-B620-9B1857471F66}"/>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930" name="ZoneTexte 929">
          <a:extLst>
            <a:ext uri="{FF2B5EF4-FFF2-40B4-BE49-F238E27FC236}">
              <a16:creationId xmlns:a16="http://schemas.microsoft.com/office/drawing/2014/main" id="{09C55772-1318-4C98-A0C6-AE5FEF23522B}"/>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0</xdr:rowOff>
    </xdr:from>
    <xdr:ext cx="65" cy="172227"/>
    <xdr:sp macro="" textlink="">
      <xdr:nvSpPr>
        <xdr:cNvPr id="931" name="ZoneTexte 930">
          <a:extLst>
            <a:ext uri="{FF2B5EF4-FFF2-40B4-BE49-F238E27FC236}">
              <a16:creationId xmlns:a16="http://schemas.microsoft.com/office/drawing/2014/main" id="{E5ED77B0-2335-4163-BFC5-0CA42D182E60}"/>
            </a:ext>
          </a:extLst>
        </xdr:cNvPr>
        <xdr:cNvSpPr txBox="1"/>
      </xdr:nvSpPr>
      <xdr:spPr>
        <a:xfrm>
          <a:off x="13506450" y="7762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932" name="ZoneTexte 931">
          <a:extLst>
            <a:ext uri="{FF2B5EF4-FFF2-40B4-BE49-F238E27FC236}">
              <a16:creationId xmlns:a16="http://schemas.microsoft.com/office/drawing/2014/main" id="{B02069B1-BE42-4A11-9D6E-1C76FDA93C60}"/>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933" name="ZoneTexte 932">
          <a:extLst>
            <a:ext uri="{FF2B5EF4-FFF2-40B4-BE49-F238E27FC236}">
              <a16:creationId xmlns:a16="http://schemas.microsoft.com/office/drawing/2014/main" id="{984DC60D-E8F5-4430-8F4E-32A7BDE9DB0B}"/>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934" name="ZoneTexte 933">
          <a:extLst>
            <a:ext uri="{FF2B5EF4-FFF2-40B4-BE49-F238E27FC236}">
              <a16:creationId xmlns:a16="http://schemas.microsoft.com/office/drawing/2014/main" id="{CAFA1DF7-73B6-4E47-9A11-6992B0F4D98E}"/>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935" name="ZoneTexte 934">
          <a:extLst>
            <a:ext uri="{FF2B5EF4-FFF2-40B4-BE49-F238E27FC236}">
              <a16:creationId xmlns:a16="http://schemas.microsoft.com/office/drawing/2014/main" id="{1DF91D64-7A2C-4FA6-B22F-E56145C60307}"/>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936" name="ZoneTexte 935">
          <a:extLst>
            <a:ext uri="{FF2B5EF4-FFF2-40B4-BE49-F238E27FC236}">
              <a16:creationId xmlns:a16="http://schemas.microsoft.com/office/drawing/2014/main" id="{F913F0DA-7F38-462F-8AA3-53CDF3A7C6B4}"/>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937" name="ZoneTexte 936">
          <a:extLst>
            <a:ext uri="{FF2B5EF4-FFF2-40B4-BE49-F238E27FC236}">
              <a16:creationId xmlns:a16="http://schemas.microsoft.com/office/drawing/2014/main" id="{071309E9-DD33-479C-BD0F-4C16341D94E3}"/>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938" name="ZoneTexte 937">
          <a:extLst>
            <a:ext uri="{FF2B5EF4-FFF2-40B4-BE49-F238E27FC236}">
              <a16:creationId xmlns:a16="http://schemas.microsoft.com/office/drawing/2014/main" id="{27537275-9465-4854-BB8C-50C5202A1C4E}"/>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939" name="ZoneTexte 938">
          <a:extLst>
            <a:ext uri="{FF2B5EF4-FFF2-40B4-BE49-F238E27FC236}">
              <a16:creationId xmlns:a16="http://schemas.microsoft.com/office/drawing/2014/main" id="{96C2F72C-C6D0-42E8-91CA-9AA29DE67F14}"/>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128587</xdr:rowOff>
    </xdr:from>
    <xdr:ext cx="65" cy="172227"/>
    <xdr:sp macro="" textlink="">
      <xdr:nvSpPr>
        <xdr:cNvPr id="940" name="ZoneTexte 939">
          <a:extLst>
            <a:ext uri="{FF2B5EF4-FFF2-40B4-BE49-F238E27FC236}">
              <a16:creationId xmlns:a16="http://schemas.microsoft.com/office/drawing/2014/main" id="{B981E016-F7E9-417C-8876-76375CC621F0}"/>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941" name="ZoneTexte 940">
          <a:extLst>
            <a:ext uri="{FF2B5EF4-FFF2-40B4-BE49-F238E27FC236}">
              <a16:creationId xmlns:a16="http://schemas.microsoft.com/office/drawing/2014/main" id="{027B1397-B869-49C4-9A2C-8C3C0B7AF0F9}"/>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128587</xdr:rowOff>
    </xdr:from>
    <xdr:ext cx="65" cy="172227"/>
    <xdr:sp macro="" textlink="">
      <xdr:nvSpPr>
        <xdr:cNvPr id="942" name="ZoneTexte 941">
          <a:extLst>
            <a:ext uri="{FF2B5EF4-FFF2-40B4-BE49-F238E27FC236}">
              <a16:creationId xmlns:a16="http://schemas.microsoft.com/office/drawing/2014/main" id="{75E0A3F3-D65D-45CE-B8C5-FA6D20859AD5}"/>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28</xdr:row>
      <xdr:rowOff>128587</xdr:rowOff>
    </xdr:from>
    <xdr:ext cx="65" cy="172227"/>
    <xdr:sp macro="" textlink="">
      <xdr:nvSpPr>
        <xdr:cNvPr id="943" name="ZoneTexte 942">
          <a:extLst>
            <a:ext uri="{FF2B5EF4-FFF2-40B4-BE49-F238E27FC236}">
              <a16:creationId xmlns:a16="http://schemas.microsoft.com/office/drawing/2014/main" id="{B9B058EE-1A1A-4AF6-85A7-2C55CC1B4FF5}"/>
            </a:ext>
          </a:extLst>
        </xdr:cNvPr>
        <xdr:cNvSpPr txBox="1"/>
      </xdr:nvSpPr>
      <xdr:spPr>
        <a:xfrm>
          <a:off x="13506450" y="7891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128587</xdr:rowOff>
    </xdr:from>
    <xdr:ext cx="65" cy="172227"/>
    <xdr:sp macro="" textlink="">
      <xdr:nvSpPr>
        <xdr:cNvPr id="944" name="ZoneTexte 943">
          <a:extLst>
            <a:ext uri="{FF2B5EF4-FFF2-40B4-BE49-F238E27FC236}">
              <a16:creationId xmlns:a16="http://schemas.microsoft.com/office/drawing/2014/main" id="{32A99FA9-6EBF-43CD-8983-12A45F3FE540}"/>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128587</xdr:rowOff>
    </xdr:from>
    <xdr:ext cx="65" cy="172227"/>
    <xdr:sp macro="" textlink="">
      <xdr:nvSpPr>
        <xdr:cNvPr id="945" name="ZoneTexte 944">
          <a:extLst>
            <a:ext uri="{FF2B5EF4-FFF2-40B4-BE49-F238E27FC236}">
              <a16:creationId xmlns:a16="http://schemas.microsoft.com/office/drawing/2014/main" id="{8DE97CF0-0CE8-4AF7-BA0D-3C69182B15F5}"/>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128587</xdr:rowOff>
    </xdr:from>
    <xdr:ext cx="65" cy="172227"/>
    <xdr:sp macro="" textlink="">
      <xdr:nvSpPr>
        <xdr:cNvPr id="946" name="ZoneTexte 945">
          <a:extLst>
            <a:ext uri="{FF2B5EF4-FFF2-40B4-BE49-F238E27FC236}">
              <a16:creationId xmlns:a16="http://schemas.microsoft.com/office/drawing/2014/main" id="{BD1075E7-B499-4EA4-BE48-ED29FABCB5DA}"/>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128587</xdr:rowOff>
    </xdr:from>
    <xdr:ext cx="65" cy="172227"/>
    <xdr:sp macro="" textlink="">
      <xdr:nvSpPr>
        <xdr:cNvPr id="947" name="ZoneTexte 946">
          <a:extLst>
            <a:ext uri="{FF2B5EF4-FFF2-40B4-BE49-F238E27FC236}">
              <a16:creationId xmlns:a16="http://schemas.microsoft.com/office/drawing/2014/main" id="{F0214423-4CC3-4F12-A612-7282856B8FF6}"/>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128587</xdr:rowOff>
    </xdr:from>
    <xdr:ext cx="65" cy="172227"/>
    <xdr:sp macro="" textlink="">
      <xdr:nvSpPr>
        <xdr:cNvPr id="948" name="ZoneTexte 947">
          <a:extLst>
            <a:ext uri="{FF2B5EF4-FFF2-40B4-BE49-F238E27FC236}">
              <a16:creationId xmlns:a16="http://schemas.microsoft.com/office/drawing/2014/main" id="{A7F409DF-32B2-42DD-A2AD-2FC8A1B5A998}"/>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128587</xdr:rowOff>
    </xdr:from>
    <xdr:ext cx="65" cy="172227"/>
    <xdr:sp macro="" textlink="">
      <xdr:nvSpPr>
        <xdr:cNvPr id="949" name="ZoneTexte 948">
          <a:extLst>
            <a:ext uri="{FF2B5EF4-FFF2-40B4-BE49-F238E27FC236}">
              <a16:creationId xmlns:a16="http://schemas.microsoft.com/office/drawing/2014/main" id="{9C68EC34-83C2-4CA6-B341-46A75AF1AA2E}"/>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128587</xdr:rowOff>
    </xdr:from>
    <xdr:ext cx="65" cy="172227"/>
    <xdr:sp macro="" textlink="">
      <xdr:nvSpPr>
        <xdr:cNvPr id="950" name="ZoneTexte 949">
          <a:extLst>
            <a:ext uri="{FF2B5EF4-FFF2-40B4-BE49-F238E27FC236}">
              <a16:creationId xmlns:a16="http://schemas.microsoft.com/office/drawing/2014/main" id="{E96D6DF2-F3BB-49FF-9D01-DBFA19F3AC20}"/>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128587</xdr:rowOff>
    </xdr:from>
    <xdr:ext cx="65" cy="172227"/>
    <xdr:sp macro="" textlink="">
      <xdr:nvSpPr>
        <xdr:cNvPr id="951" name="ZoneTexte 950">
          <a:extLst>
            <a:ext uri="{FF2B5EF4-FFF2-40B4-BE49-F238E27FC236}">
              <a16:creationId xmlns:a16="http://schemas.microsoft.com/office/drawing/2014/main" id="{CFF45193-3DCA-49A9-A94A-9EA0728A21D9}"/>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952" name="ZoneTexte 951">
          <a:extLst>
            <a:ext uri="{FF2B5EF4-FFF2-40B4-BE49-F238E27FC236}">
              <a16:creationId xmlns:a16="http://schemas.microsoft.com/office/drawing/2014/main" id="{4548D4E3-69B5-4705-B819-EC5664D3BCDF}"/>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128587</xdr:rowOff>
    </xdr:from>
    <xdr:ext cx="65" cy="172227"/>
    <xdr:sp macro="" textlink="">
      <xdr:nvSpPr>
        <xdr:cNvPr id="953" name="ZoneTexte 952">
          <a:extLst>
            <a:ext uri="{FF2B5EF4-FFF2-40B4-BE49-F238E27FC236}">
              <a16:creationId xmlns:a16="http://schemas.microsoft.com/office/drawing/2014/main" id="{F234F3B3-0DD2-4135-92A8-58CAF9EAF06F}"/>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954" name="ZoneTexte 953">
          <a:extLst>
            <a:ext uri="{FF2B5EF4-FFF2-40B4-BE49-F238E27FC236}">
              <a16:creationId xmlns:a16="http://schemas.microsoft.com/office/drawing/2014/main" id="{B13030A9-7359-4A48-8C31-8BDC3D490E75}"/>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128587</xdr:rowOff>
    </xdr:from>
    <xdr:ext cx="65" cy="172227"/>
    <xdr:sp macro="" textlink="">
      <xdr:nvSpPr>
        <xdr:cNvPr id="955" name="ZoneTexte 954">
          <a:extLst>
            <a:ext uri="{FF2B5EF4-FFF2-40B4-BE49-F238E27FC236}">
              <a16:creationId xmlns:a16="http://schemas.microsoft.com/office/drawing/2014/main" id="{16623C9E-D552-404B-AE36-F623F7F7E9D1}"/>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956" name="ZoneTexte 955">
          <a:extLst>
            <a:ext uri="{FF2B5EF4-FFF2-40B4-BE49-F238E27FC236}">
              <a16:creationId xmlns:a16="http://schemas.microsoft.com/office/drawing/2014/main" id="{5C896E8A-26DF-4122-8240-93C84EBD3858}"/>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957" name="ZoneTexte 956">
          <a:extLst>
            <a:ext uri="{FF2B5EF4-FFF2-40B4-BE49-F238E27FC236}">
              <a16:creationId xmlns:a16="http://schemas.microsoft.com/office/drawing/2014/main" id="{C2DF8DCF-9B14-4830-9E74-04E5F076113B}"/>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958" name="ZoneTexte 957">
          <a:extLst>
            <a:ext uri="{FF2B5EF4-FFF2-40B4-BE49-F238E27FC236}">
              <a16:creationId xmlns:a16="http://schemas.microsoft.com/office/drawing/2014/main" id="{533D568D-1512-4E14-9EFF-EAE10E845962}"/>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959" name="ZoneTexte 958">
          <a:extLst>
            <a:ext uri="{FF2B5EF4-FFF2-40B4-BE49-F238E27FC236}">
              <a16:creationId xmlns:a16="http://schemas.microsoft.com/office/drawing/2014/main" id="{0A67B45C-03BD-427C-AD48-058599A64667}"/>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960" name="ZoneTexte 959">
          <a:extLst>
            <a:ext uri="{FF2B5EF4-FFF2-40B4-BE49-F238E27FC236}">
              <a16:creationId xmlns:a16="http://schemas.microsoft.com/office/drawing/2014/main" id="{14579BBB-2D66-46F8-913C-CF29252A415E}"/>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961" name="ZoneTexte 960">
          <a:extLst>
            <a:ext uri="{FF2B5EF4-FFF2-40B4-BE49-F238E27FC236}">
              <a16:creationId xmlns:a16="http://schemas.microsoft.com/office/drawing/2014/main" id="{DEC300B9-2D3F-4E47-81B1-FAA8EEF2A1F3}"/>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962" name="ZoneTexte 961">
          <a:extLst>
            <a:ext uri="{FF2B5EF4-FFF2-40B4-BE49-F238E27FC236}">
              <a16:creationId xmlns:a16="http://schemas.microsoft.com/office/drawing/2014/main" id="{37DB241C-C857-443D-984A-97B6B741CCB8}"/>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963" name="ZoneTexte 962">
          <a:extLst>
            <a:ext uri="{FF2B5EF4-FFF2-40B4-BE49-F238E27FC236}">
              <a16:creationId xmlns:a16="http://schemas.microsoft.com/office/drawing/2014/main" id="{FED70136-B8DE-4F14-AE2A-580E3DF7CFA8}"/>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964" name="ZoneTexte 963">
          <a:extLst>
            <a:ext uri="{FF2B5EF4-FFF2-40B4-BE49-F238E27FC236}">
              <a16:creationId xmlns:a16="http://schemas.microsoft.com/office/drawing/2014/main" id="{4AEE140A-DDD0-4683-B0B7-FF744E6B2104}"/>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965" name="ZoneTexte 964">
          <a:extLst>
            <a:ext uri="{FF2B5EF4-FFF2-40B4-BE49-F238E27FC236}">
              <a16:creationId xmlns:a16="http://schemas.microsoft.com/office/drawing/2014/main" id="{9071D354-F073-4E84-94E4-B539A6F30DC2}"/>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966" name="ZoneTexte 965">
          <a:extLst>
            <a:ext uri="{FF2B5EF4-FFF2-40B4-BE49-F238E27FC236}">
              <a16:creationId xmlns:a16="http://schemas.microsoft.com/office/drawing/2014/main" id="{43D25E12-85E5-453B-9CFC-31C86DAA6D46}"/>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967" name="ZoneTexte 966">
          <a:extLst>
            <a:ext uri="{FF2B5EF4-FFF2-40B4-BE49-F238E27FC236}">
              <a16:creationId xmlns:a16="http://schemas.microsoft.com/office/drawing/2014/main" id="{62C99E04-B395-411F-BE93-42119AFDE5F2}"/>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968" name="ZoneTexte 967">
          <a:extLst>
            <a:ext uri="{FF2B5EF4-FFF2-40B4-BE49-F238E27FC236}">
              <a16:creationId xmlns:a16="http://schemas.microsoft.com/office/drawing/2014/main" id="{E6C559BC-5EAB-42CF-853C-E023F4E1A232}"/>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969" name="ZoneTexte 968">
          <a:extLst>
            <a:ext uri="{FF2B5EF4-FFF2-40B4-BE49-F238E27FC236}">
              <a16:creationId xmlns:a16="http://schemas.microsoft.com/office/drawing/2014/main" id="{9B5349E3-3A4F-4571-B8E4-8EAD9ACFDA89}"/>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970" name="ZoneTexte 969">
          <a:extLst>
            <a:ext uri="{FF2B5EF4-FFF2-40B4-BE49-F238E27FC236}">
              <a16:creationId xmlns:a16="http://schemas.microsoft.com/office/drawing/2014/main" id="{5D7B5E0F-5E02-4083-9566-8800F82918B0}"/>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971" name="ZoneTexte 970">
          <a:extLst>
            <a:ext uri="{FF2B5EF4-FFF2-40B4-BE49-F238E27FC236}">
              <a16:creationId xmlns:a16="http://schemas.microsoft.com/office/drawing/2014/main" id="{DA240CC9-D7C8-491F-BEB4-A18372C35AA1}"/>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972" name="ZoneTexte 971">
          <a:extLst>
            <a:ext uri="{FF2B5EF4-FFF2-40B4-BE49-F238E27FC236}">
              <a16:creationId xmlns:a16="http://schemas.microsoft.com/office/drawing/2014/main" id="{0938450D-F59E-4BAA-829D-53A21197B5B0}"/>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973" name="ZoneTexte 972">
          <a:extLst>
            <a:ext uri="{FF2B5EF4-FFF2-40B4-BE49-F238E27FC236}">
              <a16:creationId xmlns:a16="http://schemas.microsoft.com/office/drawing/2014/main" id="{2229C6F7-C14B-4F8E-B083-5AE6863A3861}"/>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974" name="ZoneTexte 973">
          <a:extLst>
            <a:ext uri="{FF2B5EF4-FFF2-40B4-BE49-F238E27FC236}">
              <a16:creationId xmlns:a16="http://schemas.microsoft.com/office/drawing/2014/main" id="{75B04580-6488-4144-B0FB-C4DA32F207E5}"/>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975" name="ZoneTexte 974">
          <a:extLst>
            <a:ext uri="{FF2B5EF4-FFF2-40B4-BE49-F238E27FC236}">
              <a16:creationId xmlns:a16="http://schemas.microsoft.com/office/drawing/2014/main" id="{9CB804F9-7224-4EC6-9920-3F318BBD0916}"/>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976" name="ZoneTexte 975">
          <a:extLst>
            <a:ext uri="{FF2B5EF4-FFF2-40B4-BE49-F238E27FC236}">
              <a16:creationId xmlns:a16="http://schemas.microsoft.com/office/drawing/2014/main" id="{792A7DB0-A44C-4717-BD73-130C2A3E5A7F}"/>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977" name="ZoneTexte 976">
          <a:extLst>
            <a:ext uri="{FF2B5EF4-FFF2-40B4-BE49-F238E27FC236}">
              <a16:creationId xmlns:a16="http://schemas.microsoft.com/office/drawing/2014/main" id="{1EC4E299-8472-40CB-8FC7-0D804915F7B8}"/>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978" name="ZoneTexte 977">
          <a:extLst>
            <a:ext uri="{FF2B5EF4-FFF2-40B4-BE49-F238E27FC236}">
              <a16:creationId xmlns:a16="http://schemas.microsoft.com/office/drawing/2014/main" id="{F87A45BE-E7EB-4DEB-8741-FDD47431E353}"/>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979" name="ZoneTexte 978">
          <a:extLst>
            <a:ext uri="{FF2B5EF4-FFF2-40B4-BE49-F238E27FC236}">
              <a16:creationId xmlns:a16="http://schemas.microsoft.com/office/drawing/2014/main" id="{7B6F6771-9D01-4195-8233-F014DE4F8D02}"/>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980" name="ZoneTexte 979">
          <a:extLst>
            <a:ext uri="{FF2B5EF4-FFF2-40B4-BE49-F238E27FC236}">
              <a16:creationId xmlns:a16="http://schemas.microsoft.com/office/drawing/2014/main" id="{1D458AB1-266F-448B-B45B-57150FEA490F}"/>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981" name="ZoneTexte 980">
          <a:extLst>
            <a:ext uri="{FF2B5EF4-FFF2-40B4-BE49-F238E27FC236}">
              <a16:creationId xmlns:a16="http://schemas.microsoft.com/office/drawing/2014/main" id="{4F599F1A-F9A2-4044-9708-6958AC5C1594}"/>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982" name="ZoneTexte 981">
          <a:extLst>
            <a:ext uri="{FF2B5EF4-FFF2-40B4-BE49-F238E27FC236}">
              <a16:creationId xmlns:a16="http://schemas.microsoft.com/office/drawing/2014/main" id="{1D3672E1-1147-4C23-87EC-01379050762A}"/>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983" name="ZoneTexte 982">
          <a:extLst>
            <a:ext uri="{FF2B5EF4-FFF2-40B4-BE49-F238E27FC236}">
              <a16:creationId xmlns:a16="http://schemas.microsoft.com/office/drawing/2014/main" id="{7514DEBC-7BDD-4F84-A7D4-2227FC3FE7F7}"/>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984" name="ZoneTexte 983">
          <a:extLst>
            <a:ext uri="{FF2B5EF4-FFF2-40B4-BE49-F238E27FC236}">
              <a16:creationId xmlns:a16="http://schemas.microsoft.com/office/drawing/2014/main" id="{FC76125F-5330-4675-AF57-968738246929}"/>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985" name="ZoneTexte 984">
          <a:extLst>
            <a:ext uri="{FF2B5EF4-FFF2-40B4-BE49-F238E27FC236}">
              <a16:creationId xmlns:a16="http://schemas.microsoft.com/office/drawing/2014/main" id="{46D890CE-87F1-4223-91E9-FA449BA1C164}"/>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986" name="ZoneTexte 985">
          <a:extLst>
            <a:ext uri="{FF2B5EF4-FFF2-40B4-BE49-F238E27FC236}">
              <a16:creationId xmlns:a16="http://schemas.microsoft.com/office/drawing/2014/main" id="{2C019638-F3D0-49AD-BF2F-A0BCB18B4B68}"/>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987" name="ZoneTexte 986">
          <a:extLst>
            <a:ext uri="{FF2B5EF4-FFF2-40B4-BE49-F238E27FC236}">
              <a16:creationId xmlns:a16="http://schemas.microsoft.com/office/drawing/2014/main" id="{C653DBB7-CFA2-4D69-8F81-AF8CDD89D419}"/>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988" name="ZoneTexte 987">
          <a:extLst>
            <a:ext uri="{FF2B5EF4-FFF2-40B4-BE49-F238E27FC236}">
              <a16:creationId xmlns:a16="http://schemas.microsoft.com/office/drawing/2014/main" id="{FD4C788B-9D0F-4735-AD03-3A14AED6C4B7}"/>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989" name="ZoneTexte 988">
          <a:extLst>
            <a:ext uri="{FF2B5EF4-FFF2-40B4-BE49-F238E27FC236}">
              <a16:creationId xmlns:a16="http://schemas.microsoft.com/office/drawing/2014/main" id="{29B197F0-1B7F-4D4E-9310-1897CC16AEA5}"/>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990" name="ZoneTexte 989">
          <a:extLst>
            <a:ext uri="{FF2B5EF4-FFF2-40B4-BE49-F238E27FC236}">
              <a16:creationId xmlns:a16="http://schemas.microsoft.com/office/drawing/2014/main" id="{0D452651-224C-4A29-A39E-C6A5F1408181}"/>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991" name="ZoneTexte 990">
          <a:extLst>
            <a:ext uri="{FF2B5EF4-FFF2-40B4-BE49-F238E27FC236}">
              <a16:creationId xmlns:a16="http://schemas.microsoft.com/office/drawing/2014/main" id="{5710A555-7004-4EA8-AD0C-B14E3205D2C3}"/>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992" name="ZoneTexte 991">
          <a:extLst>
            <a:ext uri="{FF2B5EF4-FFF2-40B4-BE49-F238E27FC236}">
              <a16:creationId xmlns:a16="http://schemas.microsoft.com/office/drawing/2014/main" id="{383B6BFA-D00E-43E7-ACBD-0F6423FED39C}"/>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993" name="ZoneTexte 992">
          <a:extLst>
            <a:ext uri="{FF2B5EF4-FFF2-40B4-BE49-F238E27FC236}">
              <a16:creationId xmlns:a16="http://schemas.microsoft.com/office/drawing/2014/main" id="{CDB74D1B-88C9-4A44-B7D8-4C591BB1B28A}"/>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994" name="ZoneTexte 993">
          <a:extLst>
            <a:ext uri="{FF2B5EF4-FFF2-40B4-BE49-F238E27FC236}">
              <a16:creationId xmlns:a16="http://schemas.microsoft.com/office/drawing/2014/main" id="{1AFC51F6-1139-4FB1-A656-B4A6B5577C11}"/>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995" name="ZoneTexte 994">
          <a:extLst>
            <a:ext uri="{FF2B5EF4-FFF2-40B4-BE49-F238E27FC236}">
              <a16:creationId xmlns:a16="http://schemas.microsoft.com/office/drawing/2014/main" id="{F26E5701-88D2-4362-B0F3-71B6D10A979F}"/>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996" name="ZoneTexte 995">
          <a:extLst>
            <a:ext uri="{FF2B5EF4-FFF2-40B4-BE49-F238E27FC236}">
              <a16:creationId xmlns:a16="http://schemas.microsoft.com/office/drawing/2014/main" id="{6173B18A-C534-412A-91DE-18B383A3E52F}"/>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997" name="ZoneTexte 996">
          <a:extLst>
            <a:ext uri="{FF2B5EF4-FFF2-40B4-BE49-F238E27FC236}">
              <a16:creationId xmlns:a16="http://schemas.microsoft.com/office/drawing/2014/main" id="{D78CA029-1C21-4D92-881F-FEEB0009A512}"/>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998" name="ZoneTexte 997">
          <a:extLst>
            <a:ext uri="{FF2B5EF4-FFF2-40B4-BE49-F238E27FC236}">
              <a16:creationId xmlns:a16="http://schemas.microsoft.com/office/drawing/2014/main" id="{E87799B8-D393-4E98-9330-E676C0FB92B7}"/>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999" name="ZoneTexte 998">
          <a:extLst>
            <a:ext uri="{FF2B5EF4-FFF2-40B4-BE49-F238E27FC236}">
              <a16:creationId xmlns:a16="http://schemas.microsoft.com/office/drawing/2014/main" id="{099070CC-39CA-4D04-A165-F4FAF341830A}"/>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000" name="ZoneTexte 999">
          <a:extLst>
            <a:ext uri="{FF2B5EF4-FFF2-40B4-BE49-F238E27FC236}">
              <a16:creationId xmlns:a16="http://schemas.microsoft.com/office/drawing/2014/main" id="{85E786A6-4FA8-4B37-AC8B-2C1B615C3DCE}"/>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001" name="ZoneTexte 1000">
          <a:extLst>
            <a:ext uri="{FF2B5EF4-FFF2-40B4-BE49-F238E27FC236}">
              <a16:creationId xmlns:a16="http://schemas.microsoft.com/office/drawing/2014/main" id="{F3DA3DDB-6B26-402B-8344-889BE5ABC805}"/>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002" name="ZoneTexte 1001">
          <a:extLst>
            <a:ext uri="{FF2B5EF4-FFF2-40B4-BE49-F238E27FC236}">
              <a16:creationId xmlns:a16="http://schemas.microsoft.com/office/drawing/2014/main" id="{8FE4C630-3F1D-4C7F-9D9E-F8534FF2E91E}"/>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003" name="ZoneTexte 1002">
          <a:extLst>
            <a:ext uri="{FF2B5EF4-FFF2-40B4-BE49-F238E27FC236}">
              <a16:creationId xmlns:a16="http://schemas.microsoft.com/office/drawing/2014/main" id="{FD84F1C8-C390-4A73-8DD9-9575C1DC6645}"/>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004" name="ZoneTexte 1003">
          <a:extLst>
            <a:ext uri="{FF2B5EF4-FFF2-40B4-BE49-F238E27FC236}">
              <a16:creationId xmlns:a16="http://schemas.microsoft.com/office/drawing/2014/main" id="{F9F2A6AF-4151-426E-AEBF-64F42EF70E59}"/>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005" name="ZoneTexte 1004">
          <a:extLst>
            <a:ext uri="{FF2B5EF4-FFF2-40B4-BE49-F238E27FC236}">
              <a16:creationId xmlns:a16="http://schemas.microsoft.com/office/drawing/2014/main" id="{E66EDF64-9281-4BE9-9E5D-172F54D324F7}"/>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006" name="ZoneTexte 1005">
          <a:extLst>
            <a:ext uri="{FF2B5EF4-FFF2-40B4-BE49-F238E27FC236}">
              <a16:creationId xmlns:a16="http://schemas.microsoft.com/office/drawing/2014/main" id="{FC923DA3-25A5-404E-98D4-8E4CD13E83D2}"/>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007" name="ZoneTexte 1006">
          <a:extLst>
            <a:ext uri="{FF2B5EF4-FFF2-40B4-BE49-F238E27FC236}">
              <a16:creationId xmlns:a16="http://schemas.microsoft.com/office/drawing/2014/main" id="{FA716B6F-3415-4212-9496-F751D98BBEE6}"/>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008" name="ZoneTexte 1007">
          <a:extLst>
            <a:ext uri="{FF2B5EF4-FFF2-40B4-BE49-F238E27FC236}">
              <a16:creationId xmlns:a16="http://schemas.microsoft.com/office/drawing/2014/main" id="{C618B3C3-53B2-4EB1-83FF-66DACB0634F0}"/>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009" name="ZoneTexte 1008">
          <a:extLst>
            <a:ext uri="{FF2B5EF4-FFF2-40B4-BE49-F238E27FC236}">
              <a16:creationId xmlns:a16="http://schemas.microsoft.com/office/drawing/2014/main" id="{8FA7147C-10E2-4E24-A234-B50F63B70206}"/>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010" name="ZoneTexte 1009">
          <a:extLst>
            <a:ext uri="{FF2B5EF4-FFF2-40B4-BE49-F238E27FC236}">
              <a16:creationId xmlns:a16="http://schemas.microsoft.com/office/drawing/2014/main" id="{3F04141D-9CC3-4B7B-B1F9-B8E8C51DFD5F}"/>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011" name="ZoneTexte 1010">
          <a:extLst>
            <a:ext uri="{FF2B5EF4-FFF2-40B4-BE49-F238E27FC236}">
              <a16:creationId xmlns:a16="http://schemas.microsoft.com/office/drawing/2014/main" id="{A29DDA93-1D52-4770-A9FF-D1935BE3AFD1}"/>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012" name="ZoneTexte 1011">
          <a:extLst>
            <a:ext uri="{FF2B5EF4-FFF2-40B4-BE49-F238E27FC236}">
              <a16:creationId xmlns:a16="http://schemas.microsoft.com/office/drawing/2014/main" id="{E714EEDE-4FD9-4FAD-BDD1-AE7A6ED6272D}"/>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013" name="ZoneTexte 1012">
          <a:extLst>
            <a:ext uri="{FF2B5EF4-FFF2-40B4-BE49-F238E27FC236}">
              <a16:creationId xmlns:a16="http://schemas.microsoft.com/office/drawing/2014/main" id="{56958E32-1247-41D8-BBDA-70CC653DD524}"/>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014" name="ZoneTexte 1013">
          <a:extLst>
            <a:ext uri="{FF2B5EF4-FFF2-40B4-BE49-F238E27FC236}">
              <a16:creationId xmlns:a16="http://schemas.microsoft.com/office/drawing/2014/main" id="{0B9E5FDA-6C24-432B-BC0E-C2A5A0BFF547}"/>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015" name="ZoneTexte 1014">
          <a:extLst>
            <a:ext uri="{FF2B5EF4-FFF2-40B4-BE49-F238E27FC236}">
              <a16:creationId xmlns:a16="http://schemas.microsoft.com/office/drawing/2014/main" id="{714482F3-C7BF-42DA-BBE7-F2523D06110F}"/>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016" name="ZoneTexte 1015">
          <a:extLst>
            <a:ext uri="{FF2B5EF4-FFF2-40B4-BE49-F238E27FC236}">
              <a16:creationId xmlns:a16="http://schemas.microsoft.com/office/drawing/2014/main" id="{9E48F6FD-1A50-4DED-93BB-822136967D56}"/>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017" name="ZoneTexte 1016">
          <a:extLst>
            <a:ext uri="{FF2B5EF4-FFF2-40B4-BE49-F238E27FC236}">
              <a16:creationId xmlns:a16="http://schemas.microsoft.com/office/drawing/2014/main" id="{41A058F3-06B6-4464-BD6F-4CFD267BDDEF}"/>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018" name="ZoneTexte 1017">
          <a:extLst>
            <a:ext uri="{FF2B5EF4-FFF2-40B4-BE49-F238E27FC236}">
              <a16:creationId xmlns:a16="http://schemas.microsoft.com/office/drawing/2014/main" id="{CC95C35F-FCE6-4557-BB25-B5E103D8AC39}"/>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019" name="ZoneTexte 1018">
          <a:extLst>
            <a:ext uri="{FF2B5EF4-FFF2-40B4-BE49-F238E27FC236}">
              <a16:creationId xmlns:a16="http://schemas.microsoft.com/office/drawing/2014/main" id="{64FE4212-679C-4BAA-B635-64C8EB2AF741}"/>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020" name="ZoneTexte 1019">
          <a:extLst>
            <a:ext uri="{FF2B5EF4-FFF2-40B4-BE49-F238E27FC236}">
              <a16:creationId xmlns:a16="http://schemas.microsoft.com/office/drawing/2014/main" id="{53EA6DA4-4D5C-4E80-A644-1887EA807E19}"/>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021" name="ZoneTexte 1020">
          <a:extLst>
            <a:ext uri="{FF2B5EF4-FFF2-40B4-BE49-F238E27FC236}">
              <a16:creationId xmlns:a16="http://schemas.microsoft.com/office/drawing/2014/main" id="{30A6ADAA-923B-431C-B2A6-B19518F2FF53}"/>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022" name="ZoneTexte 1021">
          <a:extLst>
            <a:ext uri="{FF2B5EF4-FFF2-40B4-BE49-F238E27FC236}">
              <a16:creationId xmlns:a16="http://schemas.microsoft.com/office/drawing/2014/main" id="{81D2F351-7FF0-43F3-AC58-6030223E5131}"/>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023" name="ZoneTexte 1022">
          <a:extLst>
            <a:ext uri="{FF2B5EF4-FFF2-40B4-BE49-F238E27FC236}">
              <a16:creationId xmlns:a16="http://schemas.microsoft.com/office/drawing/2014/main" id="{65B739C0-93D0-4A38-9469-37F6FB58B13A}"/>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24" name="ZoneTexte 1023">
          <a:extLst>
            <a:ext uri="{FF2B5EF4-FFF2-40B4-BE49-F238E27FC236}">
              <a16:creationId xmlns:a16="http://schemas.microsoft.com/office/drawing/2014/main" id="{1FBBE820-2A79-4E57-A41B-5BF04E04C30E}"/>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025" name="ZoneTexte 1024">
          <a:extLst>
            <a:ext uri="{FF2B5EF4-FFF2-40B4-BE49-F238E27FC236}">
              <a16:creationId xmlns:a16="http://schemas.microsoft.com/office/drawing/2014/main" id="{6CA0A197-5D1E-4EBA-867F-30AA46BE3A88}"/>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26" name="ZoneTexte 1025">
          <a:extLst>
            <a:ext uri="{FF2B5EF4-FFF2-40B4-BE49-F238E27FC236}">
              <a16:creationId xmlns:a16="http://schemas.microsoft.com/office/drawing/2014/main" id="{7E1C4DEA-E2BB-4788-9B65-085C8D8DC72C}"/>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027" name="ZoneTexte 1026">
          <a:extLst>
            <a:ext uri="{FF2B5EF4-FFF2-40B4-BE49-F238E27FC236}">
              <a16:creationId xmlns:a16="http://schemas.microsoft.com/office/drawing/2014/main" id="{861E4F23-7F5C-4BE5-ADAF-D70234E8D3A7}"/>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28" name="ZoneTexte 1027">
          <a:extLst>
            <a:ext uri="{FF2B5EF4-FFF2-40B4-BE49-F238E27FC236}">
              <a16:creationId xmlns:a16="http://schemas.microsoft.com/office/drawing/2014/main" id="{6C7C4FE0-AD58-4AE6-B3C0-C7B79B2BE41D}"/>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29" name="ZoneTexte 1028">
          <a:extLst>
            <a:ext uri="{FF2B5EF4-FFF2-40B4-BE49-F238E27FC236}">
              <a16:creationId xmlns:a16="http://schemas.microsoft.com/office/drawing/2014/main" id="{644F6900-E4CE-4E97-8062-64ED1FDE665C}"/>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30" name="ZoneTexte 1029">
          <a:extLst>
            <a:ext uri="{FF2B5EF4-FFF2-40B4-BE49-F238E27FC236}">
              <a16:creationId xmlns:a16="http://schemas.microsoft.com/office/drawing/2014/main" id="{8C8E0F95-6B75-4DE5-ACEE-7FDF787F5E63}"/>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31" name="ZoneTexte 1030">
          <a:extLst>
            <a:ext uri="{FF2B5EF4-FFF2-40B4-BE49-F238E27FC236}">
              <a16:creationId xmlns:a16="http://schemas.microsoft.com/office/drawing/2014/main" id="{C46A3FFD-5FF5-4290-80B7-4AE871C9193E}"/>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32" name="ZoneTexte 1031">
          <a:extLst>
            <a:ext uri="{FF2B5EF4-FFF2-40B4-BE49-F238E27FC236}">
              <a16:creationId xmlns:a16="http://schemas.microsoft.com/office/drawing/2014/main" id="{F03CE3A1-085E-41AB-890A-5C3EC88790CB}"/>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33" name="ZoneTexte 1032">
          <a:extLst>
            <a:ext uri="{FF2B5EF4-FFF2-40B4-BE49-F238E27FC236}">
              <a16:creationId xmlns:a16="http://schemas.microsoft.com/office/drawing/2014/main" id="{03C8F544-D983-422F-BA75-E6493C213BEC}"/>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34" name="ZoneTexte 1033">
          <a:extLst>
            <a:ext uri="{FF2B5EF4-FFF2-40B4-BE49-F238E27FC236}">
              <a16:creationId xmlns:a16="http://schemas.microsoft.com/office/drawing/2014/main" id="{EAE48D7D-DBC7-422E-A80E-42FC5ECE6023}"/>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35" name="ZoneTexte 1034">
          <a:extLst>
            <a:ext uri="{FF2B5EF4-FFF2-40B4-BE49-F238E27FC236}">
              <a16:creationId xmlns:a16="http://schemas.microsoft.com/office/drawing/2014/main" id="{5C7B9A46-C5E1-497D-8273-28FCF7F12994}"/>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36" name="ZoneTexte 1035">
          <a:extLst>
            <a:ext uri="{FF2B5EF4-FFF2-40B4-BE49-F238E27FC236}">
              <a16:creationId xmlns:a16="http://schemas.microsoft.com/office/drawing/2014/main" id="{C5E979DB-ADD0-42D8-8A13-D90ECAC93494}"/>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37" name="ZoneTexte 1036">
          <a:extLst>
            <a:ext uri="{FF2B5EF4-FFF2-40B4-BE49-F238E27FC236}">
              <a16:creationId xmlns:a16="http://schemas.microsoft.com/office/drawing/2014/main" id="{F0A4B31D-C6BD-4469-90E0-9F7D620FC3CE}"/>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38" name="ZoneTexte 1037">
          <a:extLst>
            <a:ext uri="{FF2B5EF4-FFF2-40B4-BE49-F238E27FC236}">
              <a16:creationId xmlns:a16="http://schemas.microsoft.com/office/drawing/2014/main" id="{53D55013-7CD9-4247-A255-78CB3B9FF8B5}"/>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039" name="ZoneTexte 1038">
          <a:extLst>
            <a:ext uri="{FF2B5EF4-FFF2-40B4-BE49-F238E27FC236}">
              <a16:creationId xmlns:a16="http://schemas.microsoft.com/office/drawing/2014/main" id="{A7D3A619-4EC1-43C7-8F6A-B3EAE2C61D41}"/>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40" name="ZoneTexte 1039">
          <a:extLst>
            <a:ext uri="{FF2B5EF4-FFF2-40B4-BE49-F238E27FC236}">
              <a16:creationId xmlns:a16="http://schemas.microsoft.com/office/drawing/2014/main" id="{878377A8-0FC5-4D83-B30C-728240DE7E3C}"/>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41" name="ZoneTexte 1040">
          <a:extLst>
            <a:ext uri="{FF2B5EF4-FFF2-40B4-BE49-F238E27FC236}">
              <a16:creationId xmlns:a16="http://schemas.microsoft.com/office/drawing/2014/main" id="{018FD5CF-20F0-4C69-A409-062FCD60905C}"/>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42" name="ZoneTexte 1041">
          <a:extLst>
            <a:ext uri="{FF2B5EF4-FFF2-40B4-BE49-F238E27FC236}">
              <a16:creationId xmlns:a16="http://schemas.microsoft.com/office/drawing/2014/main" id="{578A5FC9-1384-426D-9C15-2F60A9ECA5F9}"/>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43" name="ZoneTexte 1042">
          <a:extLst>
            <a:ext uri="{FF2B5EF4-FFF2-40B4-BE49-F238E27FC236}">
              <a16:creationId xmlns:a16="http://schemas.microsoft.com/office/drawing/2014/main" id="{19787AF5-7CE0-4AE4-A24B-B2AFC4DD4E61}"/>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44" name="ZoneTexte 1043">
          <a:extLst>
            <a:ext uri="{FF2B5EF4-FFF2-40B4-BE49-F238E27FC236}">
              <a16:creationId xmlns:a16="http://schemas.microsoft.com/office/drawing/2014/main" id="{AA5AED9F-31D6-4539-B136-89FB6BA4ACBA}"/>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45" name="ZoneTexte 1044">
          <a:extLst>
            <a:ext uri="{FF2B5EF4-FFF2-40B4-BE49-F238E27FC236}">
              <a16:creationId xmlns:a16="http://schemas.microsoft.com/office/drawing/2014/main" id="{542AA6B2-C314-4494-9497-358A44DEC27A}"/>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46" name="ZoneTexte 1045">
          <a:extLst>
            <a:ext uri="{FF2B5EF4-FFF2-40B4-BE49-F238E27FC236}">
              <a16:creationId xmlns:a16="http://schemas.microsoft.com/office/drawing/2014/main" id="{B7139F2C-9908-4857-BDF4-21669C964C03}"/>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47" name="ZoneTexte 1046">
          <a:extLst>
            <a:ext uri="{FF2B5EF4-FFF2-40B4-BE49-F238E27FC236}">
              <a16:creationId xmlns:a16="http://schemas.microsoft.com/office/drawing/2014/main" id="{7F54E10E-D2E7-4495-AF24-FD2163028012}"/>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048" name="ZoneTexte 1047">
          <a:extLst>
            <a:ext uri="{FF2B5EF4-FFF2-40B4-BE49-F238E27FC236}">
              <a16:creationId xmlns:a16="http://schemas.microsoft.com/office/drawing/2014/main" id="{4966766F-1E94-4A45-95FE-5586FA9C2369}"/>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49" name="ZoneTexte 1048">
          <a:extLst>
            <a:ext uri="{FF2B5EF4-FFF2-40B4-BE49-F238E27FC236}">
              <a16:creationId xmlns:a16="http://schemas.microsoft.com/office/drawing/2014/main" id="{79906516-FA6A-4D4F-887C-4314280F6A3A}"/>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050" name="ZoneTexte 1049">
          <a:extLst>
            <a:ext uri="{FF2B5EF4-FFF2-40B4-BE49-F238E27FC236}">
              <a16:creationId xmlns:a16="http://schemas.microsoft.com/office/drawing/2014/main" id="{BB6B5C5D-58BA-4F8D-A1BC-A7E5ECABCE20}"/>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051" name="ZoneTexte 1050">
          <a:extLst>
            <a:ext uri="{FF2B5EF4-FFF2-40B4-BE49-F238E27FC236}">
              <a16:creationId xmlns:a16="http://schemas.microsoft.com/office/drawing/2014/main" id="{CE0DAF59-6866-42B6-A41E-782D4D9F700E}"/>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052" name="ZoneTexte 1051">
          <a:extLst>
            <a:ext uri="{FF2B5EF4-FFF2-40B4-BE49-F238E27FC236}">
              <a16:creationId xmlns:a16="http://schemas.microsoft.com/office/drawing/2014/main" id="{FB8ECAC6-9622-45C4-A9FB-51A7AAE5331B}"/>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053" name="ZoneTexte 1052">
          <a:extLst>
            <a:ext uri="{FF2B5EF4-FFF2-40B4-BE49-F238E27FC236}">
              <a16:creationId xmlns:a16="http://schemas.microsoft.com/office/drawing/2014/main" id="{14EE7BCD-16FD-4461-8573-F8E0B373EE73}"/>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054" name="ZoneTexte 1053">
          <a:extLst>
            <a:ext uri="{FF2B5EF4-FFF2-40B4-BE49-F238E27FC236}">
              <a16:creationId xmlns:a16="http://schemas.microsoft.com/office/drawing/2014/main" id="{F04FF3D1-4F24-44E0-B893-7237C4F286AA}"/>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055" name="ZoneTexte 1054">
          <a:extLst>
            <a:ext uri="{FF2B5EF4-FFF2-40B4-BE49-F238E27FC236}">
              <a16:creationId xmlns:a16="http://schemas.microsoft.com/office/drawing/2014/main" id="{97F98E56-ED5A-42EE-9278-5516412C6DC0}"/>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056" name="ZoneTexte 1055">
          <a:extLst>
            <a:ext uri="{FF2B5EF4-FFF2-40B4-BE49-F238E27FC236}">
              <a16:creationId xmlns:a16="http://schemas.microsoft.com/office/drawing/2014/main" id="{C2E493D5-339C-4CE3-9B84-C16A92E62905}"/>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057" name="ZoneTexte 1056">
          <a:extLst>
            <a:ext uri="{FF2B5EF4-FFF2-40B4-BE49-F238E27FC236}">
              <a16:creationId xmlns:a16="http://schemas.microsoft.com/office/drawing/2014/main" id="{9BC2DEF2-01DE-4DEF-8572-57FCA2469544}"/>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058" name="ZoneTexte 1057">
          <a:extLst>
            <a:ext uri="{FF2B5EF4-FFF2-40B4-BE49-F238E27FC236}">
              <a16:creationId xmlns:a16="http://schemas.microsoft.com/office/drawing/2014/main" id="{947B6E65-1222-4F0F-8432-BF5DD96112D2}"/>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059" name="ZoneTexte 1058">
          <a:extLst>
            <a:ext uri="{FF2B5EF4-FFF2-40B4-BE49-F238E27FC236}">
              <a16:creationId xmlns:a16="http://schemas.microsoft.com/office/drawing/2014/main" id="{C0370A4E-268A-4F34-8689-99A8ED4F2E1D}"/>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060" name="ZoneTexte 1059">
          <a:extLst>
            <a:ext uri="{FF2B5EF4-FFF2-40B4-BE49-F238E27FC236}">
              <a16:creationId xmlns:a16="http://schemas.microsoft.com/office/drawing/2014/main" id="{059A60E0-7B1B-4E72-BF1D-0F754E0BB4FC}"/>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061" name="ZoneTexte 1060">
          <a:extLst>
            <a:ext uri="{FF2B5EF4-FFF2-40B4-BE49-F238E27FC236}">
              <a16:creationId xmlns:a16="http://schemas.microsoft.com/office/drawing/2014/main" id="{58EBB694-703C-41BB-854C-157DE9770771}"/>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062" name="ZoneTexte 1061">
          <a:extLst>
            <a:ext uri="{FF2B5EF4-FFF2-40B4-BE49-F238E27FC236}">
              <a16:creationId xmlns:a16="http://schemas.microsoft.com/office/drawing/2014/main" id="{BA6FEE2D-D708-4C45-B773-86797D5C1736}"/>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063" name="ZoneTexte 1062">
          <a:extLst>
            <a:ext uri="{FF2B5EF4-FFF2-40B4-BE49-F238E27FC236}">
              <a16:creationId xmlns:a16="http://schemas.microsoft.com/office/drawing/2014/main" id="{585BE2D9-3541-48E9-8721-1B1B2B4434E9}"/>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064" name="ZoneTexte 1063">
          <a:extLst>
            <a:ext uri="{FF2B5EF4-FFF2-40B4-BE49-F238E27FC236}">
              <a16:creationId xmlns:a16="http://schemas.microsoft.com/office/drawing/2014/main" id="{4CE50BB9-1FD9-4983-A232-524D3525B232}"/>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065" name="ZoneTexte 1064">
          <a:extLst>
            <a:ext uri="{FF2B5EF4-FFF2-40B4-BE49-F238E27FC236}">
              <a16:creationId xmlns:a16="http://schemas.microsoft.com/office/drawing/2014/main" id="{3A1613C5-F65F-4564-A33C-5D9F697055C8}"/>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066" name="ZoneTexte 1065">
          <a:extLst>
            <a:ext uri="{FF2B5EF4-FFF2-40B4-BE49-F238E27FC236}">
              <a16:creationId xmlns:a16="http://schemas.microsoft.com/office/drawing/2014/main" id="{B6FA3C0C-23EB-4BE7-AF9B-6E6DFD0F3817}"/>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067" name="ZoneTexte 1066">
          <a:extLst>
            <a:ext uri="{FF2B5EF4-FFF2-40B4-BE49-F238E27FC236}">
              <a16:creationId xmlns:a16="http://schemas.microsoft.com/office/drawing/2014/main" id="{53A73288-601B-49F8-BC45-0D08F5EABE69}"/>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068" name="ZoneTexte 1067">
          <a:extLst>
            <a:ext uri="{FF2B5EF4-FFF2-40B4-BE49-F238E27FC236}">
              <a16:creationId xmlns:a16="http://schemas.microsoft.com/office/drawing/2014/main" id="{F9440659-6A7E-4584-B100-D3B2F11472AC}"/>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069" name="ZoneTexte 1068">
          <a:extLst>
            <a:ext uri="{FF2B5EF4-FFF2-40B4-BE49-F238E27FC236}">
              <a16:creationId xmlns:a16="http://schemas.microsoft.com/office/drawing/2014/main" id="{2A8B7FA8-3E4B-4548-89D3-65C5EF307D0E}"/>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070" name="ZoneTexte 1069">
          <a:extLst>
            <a:ext uri="{FF2B5EF4-FFF2-40B4-BE49-F238E27FC236}">
              <a16:creationId xmlns:a16="http://schemas.microsoft.com/office/drawing/2014/main" id="{F94ED2A9-73D5-4A66-AA4A-82A7EFCC0763}"/>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071" name="ZoneTexte 1070">
          <a:extLst>
            <a:ext uri="{FF2B5EF4-FFF2-40B4-BE49-F238E27FC236}">
              <a16:creationId xmlns:a16="http://schemas.microsoft.com/office/drawing/2014/main" id="{514CA558-26F9-4737-AB2B-A3289D3D71BC}"/>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072" name="ZoneTexte 1071">
          <a:extLst>
            <a:ext uri="{FF2B5EF4-FFF2-40B4-BE49-F238E27FC236}">
              <a16:creationId xmlns:a16="http://schemas.microsoft.com/office/drawing/2014/main" id="{77EA6038-2211-491C-B714-9208322213F4}"/>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073" name="ZoneTexte 1072">
          <a:extLst>
            <a:ext uri="{FF2B5EF4-FFF2-40B4-BE49-F238E27FC236}">
              <a16:creationId xmlns:a16="http://schemas.microsoft.com/office/drawing/2014/main" id="{7A85B87F-9489-4B0D-9B16-5A4D27D54304}"/>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074" name="ZoneTexte 1073">
          <a:extLst>
            <a:ext uri="{FF2B5EF4-FFF2-40B4-BE49-F238E27FC236}">
              <a16:creationId xmlns:a16="http://schemas.microsoft.com/office/drawing/2014/main" id="{2AE0CCD1-2F50-4D14-A750-90782A944313}"/>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1075" name="ZoneTexte 1074">
          <a:extLst>
            <a:ext uri="{FF2B5EF4-FFF2-40B4-BE49-F238E27FC236}">
              <a16:creationId xmlns:a16="http://schemas.microsoft.com/office/drawing/2014/main" id="{B5D5E187-1706-4BFA-99A1-277B7E7C82E3}"/>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076" name="ZoneTexte 1075">
          <a:extLst>
            <a:ext uri="{FF2B5EF4-FFF2-40B4-BE49-F238E27FC236}">
              <a16:creationId xmlns:a16="http://schemas.microsoft.com/office/drawing/2014/main" id="{FE1157F3-2E61-437F-90F5-0B341E2ECF74}"/>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077" name="ZoneTexte 1076">
          <a:extLst>
            <a:ext uri="{FF2B5EF4-FFF2-40B4-BE49-F238E27FC236}">
              <a16:creationId xmlns:a16="http://schemas.microsoft.com/office/drawing/2014/main" id="{6AE66778-AB00-4CB3-A1FF-CD6980071571}"/>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078" name="ZoneTexte 1077">
          <a:extLst>
            <a:ext uri="{FF2B5EF4-FFF2-40B4-BE49-F238E27FC236}">
              <a16:creationId xmlns:a16="http://schemas.microsoft.com/office/drawing/2014/main" id="{DFC27883-1F5F-4901-9587-513815A6136C}"/>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079" name="ZoneTexte 1078">
          <a:extLst>
            <a:ext uri="{FF2B5EF4-FFF2-40B4-BE49-F238E27FC236}">
              <a16:creationId xmlns:a16="http://schemas.microsoft.com/office/drawing/2014/main" id="{0BAA1DAA-CA55-4F31-98DF-8456977782D7}"/>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080" name="ZoneTexte 1079">
          <a:extLst>
            <a:ext uri="{FF2B5EF4-FFF2-40B4-BE49-F238E27FC236}">
              <a16:creationId xmlns:a16="http://schemas.microsoft.com/office/drawing/2014/main" id="{5412B2C7-F49D-47C1-9597-0724942A9F6B}"/>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081" name="ZoneTexte 1080">
          <a:extLst>
            <a:ext uri="{FF2B5EF4-FFF2-40B4-BE49-F238E27FC236}">
              <a16:creationId xmlns:a16="http://schemas.microsoft.com/office/drawing/2014/main" id="{F7341C52-1517-4C7C-9E13-B845142817B5}"/>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082" name="ZoneTexte 1081">
          <a:extLst>
            <a:ext uri="{FF2B5EF4-FFF2-40B4-BE49-F238E27FC236}">
              <a16:creationId xmlns:a16="http://schemas.microsoft.com/office/drawing/2014/main" id="{5C009224-3509-49A0-8C56-F152D3CF9DC2}"/>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083" name="ZoneTexte 1082">
          <a:extLst>
            <a:ext uri="{FF2B5EF4-FFF2-40B4-BE49-F238E27FC236}">
              <a16:creationId xmlns:a16="http://schemas.microsoft.com/office/drawing/2014/main" id="{1E0D0D07-6A8B-473B-815C-8C839801A3AE}"/>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084" name="ZoneTexte 1083">
          <a:extLst>
            <a:ext uri="{FF2B5EF4-FFF2-40B4-BE49-F238E27FC236}">
              <a16:creationId xmlns:a16="http://schemas.microsoft.com/office/drawing/2014/main" id="{05289DA6-F560-49E2-B4F2-657389A011E9}"/>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085" name="ZoneTexte 1084">
          <a:extLst>
            <a:ext uri="{FF2B5EF4-FFF2-40B4-BE49-F238E27FC236}">
              <a16:creationId xmlns:a16="http://schemas.microsoft.com/office/drawing/2014/main" id="{431D51AD-2FDD-4529-99FE-30FD1F294501}"/>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086" name="ZoneTexte 1085">
          <a:extLst>
            <a:ext uri="{FF2B5EF4-FFF2-40B4-BE49-F238E27FC236}">
              <a16:creationId xmlns:a16="http://schemas.microsoft.com/office/drawing/2014/main" id="{1AF33091-2A5F-4580-821D-9FC54A9138D8}"/>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087" name="ZoneTexte 1086">
          <a:extLst>
            <a:ext uri="{FF2B5EF4-FFF2-40B4-BE49-F238E27FC236}">
              <a16:creationId xmlns:a16="http://schemas.microsoft.com/office/drawing/2014/main" id="{89631DA7-EE42-4C7B-A25A-5800DA490BD7}"/>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088" name="ZoneTexte 1087">
          <a:extLst>
            <a:ext uri="{FF2B5EF4-FFF2-40B4-BE49-F238E27FC236}">
              <a16:creationId xmlns:a16="http://schemas.microsoft.com/office/drawing/2014/main" id="{B3869A3C-BC36-4408-A264-D7CF20FDA011}"/>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089" name="ZoneTexte 1088">
          <a:extLst>
            <a:ext uri="{FF2B5EF4-FFF2-40B4-BE49-F238E27FC236}">
              <a16:creationId xmlns:a16="http://schemas.microsoft.com/office/drawing/2014/main" id="{B85BBD31-7318-4FAB-84AD-FABFA334D309}"/>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090" name="ZoneTexte 1089">
          <a:extLst>
            <a:ext uri="{FF2B5EF4-FFF2-40B4-BE49-F238E27FC236}">
              <a16:creationId xmlns:a16="http://schemas.microsoft.com/office/drawing/2014/main" id="{F1BBA073-3C55-4F1C-B620-E18F5E834F77}"/>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091" name="ZoneTexte 1090">
          <a:extLst>
            <a:ext uri="{FF2B5EF4-FFF2-40B4-BE49-F238E27FC236}">
              <a16:creationId xmlns:a16="http://schemas.microsoft.com/office/drawing/2014/main" id="{AEA4E409-ABA4-466B-92B7-61EC3AEDF848}"/>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092" name="ZoneTexte 1091">
          <a:extLst>
            <a:ext uri="{FF2B5EF4-FFF2-40B4-BE49-F238E27FC236}">
              <a16:creationId xmlns:a16="http://schemas.microsoft.com/office/drawing/2014/main" id="{5AC90F1F-CE75-448F-8F3E-EC971F21E24B}"/>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093" name="ZoneTexte 1092">
          <a:extLst>
            <a:ext uri="{FF2B5EF4-FFF2-40B4-BE49-F238E27FC236}">
              <a16:creationId xmlns:a16="http://schemas.microsoft.com/office/drawing/2014/main" id="{4CDD5FA0-BFA1-4F17-BBA8-53DE1867DC21}"/>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094" name="ZoneTexte 1093">
          <a:extLst>
            <a:ext uri="{FF2B5EF4-FFF2-40B4-BE49-F238E27FC236}">
              <a16:creationId xmlns:a16="http://schemas.microsoft.com/office/drawing/2014/main" id="{4946A3FB-1D8A-412D-B0B2-F8575374F0F9}"/>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14</xdr:row>
      <xdr:rowOff>0</xdr:rowOff>
    </xdr:from>
    <xdr:ext cx="65" cy="172227"/>
    <xdr:sp macro="" textlink="">
      <xdr:nvSpPr>
        <xdr:cNvPr id="1095" name="ZoneTexte 1094">
          <a:extLst>
            <a:ext uri="{FF2B5EF4-FFF2-40B4-BE49-F238E27FC236}">
              <a16:creationId xmlns:a16="http://schemas.microsoft.com/office/drawing/2014/main" id="{83338654-67E9-4418-91EC-D14AE6A9CAEA}"/>
            </a:ext>
          </a:extLst>
        </xdr:cNvPr>
        <xdr:cNvSpPr txBox="1"/>
      </xdr:nvSpPr>
      <xdr:spPr>
        <a:xfrm>
          <a:off x="13506450" y="3943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1096" name="ZoneTexte 1095">
          <a:extLst>
            <a:ext uri="{FF2B5EF4-FFF2-40B4-BE49-F238E27FC236}">
              <a16:creationId xmlns:a16="http://schemas.microsoft.com/office/drawing/2014/main" id="{0B42C17E-6EE0-4E70-BC9B-F1DB4CCE6848}"/>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1097" name="ZoneTexte 1096">
          <a:extLst>
            <a:ext uri="{FF2B5EF4-FFF2-40B4-BE49-F238E27FC236}">
              <a16:creationId xmlns:a16="http://schemas.microsoft.com/office/drawing/2014/main" id="{9C2C5DC4-6EF5-4D19-8111-B48BB0B45033}"/>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0</xdr:rowOff>
    </xdr:from>
    <xdr:ext cx="65" cy="172227"/>
    <xdr:sp macro="" textlink="">
      <xdr:nvSpPr>
        <xdr:cNvPr id="1098" name="ZoneTexte 1097">
          <a:extLst>
            <a:ext uri="{FF2B5EF4-FFF2-40B4-BE49-F238E27FC236}">
              <a16:creationId xmlns:a16="http://schemas.microsoft.com/office/drawing/2014/main" id="{81275E68-CA4A-4C41-8C69-28BD92794EB6}"/>
            </a:ext>
          </a:extLst>
        </xdr:cNvPr>
        <xdr:cNvSpPr txBox="1"/>
      </xdr:nvSpPr>
      <xdr:spPr>
        <a:xfrm>
          <a:off x="13506450"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14</xdr:row>
      <xdr:rowOff>128587</xdr:rowOff>
    </xdr:from>
    <xdr:ext cx="65" cy="172227"/>
    <xdr:sp macro="" textlink="">
      <xdr:nvSpPr>
        <xdr:cNvPr id="1099" name="ZoneTexte 1098">
          <a:extLst>
            <a:ext uri="{FF2B5EF4-FFF2-40B4-BE49-F238E27FC236}">
              <a16:creationId xmlns:a16="http://schemas.microsoft.com/office/drawing/2014/main" id="{52D3A173-FB50-4DCD-9B23-8CF47EB627DA}"/>
            </a:ext>
          </a:extLst>
        </xdr:cNvPr>
        <xdr:cNvSpPr txBox="1"/>
      </xdr:nvSpPr>
      <xdr:spPr>
        <a:xfrm>
          <a:off x="1350645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1100" name="ZoneTexte 1099">
          <a:extLst>
            <a:ext uri="{FF2B5EF4-FFF2-40B4-BE49-F238E27FC236}">
              <a16:creationId xmlns:a16="http://schemas.microsoft.com/office/drawing/2014/main" id="{067BE01D-05DC-4A4A-A387-29907938EE44}"/>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1101" name="ZoneTexte 1100">
          <a:extLst>
            <a:ext uri="{FF2B5EF4-FFF2-40B4-BE49-F238E27FC236}">
              <a16:creationId xmlns:a16="http://schemas.microsoft.com/office/drawing/2014/main" id="{07000696-1F89-428A-825D-4D6BCBA2D85C}"/>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0</xdr:rowOff>
    </xdr:from>
    <xdr:ext cx="65" cy="172227"/>
    <xdr:sp macro="" textlink="">
      <xdr:nvSpPr>
        <xdr:cNvPr id="1102" name="ZoneTexte 1101">
          <a:extLst>
            <a:ext uri="{FF2B5EF4-FFF2-40B4-BE49-F238E27FC236}">
              <a16:creationId xmlns:a16="http://schemas.microsoft.com/office/drawing/2014/main" id="{54757D5C-8852-4661-96EE-83DDF4D1AD15}"/>
            </a:ext>
          </a:extLst>
        </xdr:cNvPr>
        <xdr:cNvSpPr txBox="1"/>
      </xdr:nvSpPr>
      <xdr:spPr>
        <a:xfrm>
          <a:off x="13506450"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14</xdr:row>
      <xdr:rowOff>128587</xdr:rowOff>
    </xdr:from>
    <xdr:ext cx="65" cy="172227"/>
    <xdr:sp macro="" textlink="">
      <xdr:nvSpPr>
        <xdr:cNvPr id="1103" name="ZoneTexte 1102">
          <a:extLst>
            <a:ext uri="{FF2B5EF4-FFF2-40B4-BE49-F238E27FC236}">
              <a16:creationId xmlns:a16="http://schemas.microsoft.com/office/drawing/2014/main" id="{6E4DD5C3-68B7-4E5B-A3CA-A62D3C5FF9AC}"/>
            </a:ext>
          </a:extLst>
        </xdr:cNvPr>
        <xdr:cNvSpPr txBox="1"/>
      </xdr:nvSpPr>
      <xdr:spPr>
        <a:xfrm>
          <a:off x="1350645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1104" name="ZoneTexte 1103">
          <a:extLst>
            <a:ext uri="{FF2B5EF4-FFF2-40B4-BE49-F238E27FC236}">
              <a16:creationId xmlns:a16="http://schemas.microsoft.com/office/drawing/2014/main" id="{8ADECD05-D095-4EDF-BF0D-4C268E2EFDEA}"/>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1105" name="ZoneTexte 1104">
          <a:extLst>
            <a:ext uri="{FF2B5EF4-FFF2-40B4-BE49-F238E27FC236}">
              <a16:creationId xmlns:a16="http://schemas.microsoft.com/office/drawing/2014/main" id="{35D27907-8EFC-4EAF-A266-24A35C7D7F3A}"/>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0</xdr:rowOff>
    </xdr:from>
    <xdr:ext cx="65" cy="172227"/>
    <xdr:sp macro="" textlink="">
      <xdr:nvSpPr>
        <xdr:cNvPr id="1106" name="ZoneTexte 1105">
          <a:extLst>
            <a:ext uri="{FF2B5EF4-FFF2-40B4-BE49-F238E27FC236}">
              <a16:creationId xmlns:a16="http://schemas.microsoft.com/office/drawing/2014/main" id="{439FBDF3-B4BE-4754-ACE7-D52487A73CFF}"/>
            </a:ext>
          </a:extLst>
        </xdr:cNvPr>
        <xdr:cNvSpPr txBox="1"/>
      </xdr:nvSpPr>
      <xdr:spPr>
        <a:xfrm>
          <a:off x="13506450" y="367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14</xdr:row>
      <xdr:rowOff>128587</xdr:rowOff>
    </xdr:from>
    <xdr:ext cx="65" cy="172227"/>
    <xdr:sp macro="" textlink="">
      <xdr:nvSpPr>
        <xdr:cNvPr id="1107" name="ZoneTexte 1106">
          <a:extLst>
            <a:ext uri="{FF2B5EF4-FFF2-40B4-BE49-F238E27FC236}">
              <a16:creationId xmlns:a16="http://schemas.microsoft.com/office/drawing/2014/main" id="{904830A0-5E5E-4050-BEB8-CB2E8A60E37C}"/>
            </a:ext>
          </a:extLst>
        </xdr:cNvPr>
        <xdr:cNvSpPr txBox="1"/>
      </xdr:nvSpPr>
      <xdr:spPr>
        <a:xfrm>
          <a:off x="1350645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13</xdr:row>
      <xdr:rowOff>128587</xdr:rowOff>
    </xdr:from>
    <xdr:ext cx="65" cy="172227"/>
    <xdr:sp macro="" textlink="">
      <xdr:nvSpPr>
        <xdr:cNvPr id="1108" name="ZoneTexte 1107">
          <a:extLst>
            <a:ext uri="{FF2B5EF4-FFF2-40B4-BE49-F238E27FC236}">
              <a16:creationId xmlns:a16="http://schemas.microsoft.com/office/drawing/2014/main" id="{943205A9-626D-4A82-811A-23F14FE6BC06}"/>
            </a:ext>
          </a:extLst>
        </xdr:cNvPr>
        <xdr:cNvSpPr txBox="1"/>
      </xdr:nvSpPr>
      <xdr:spPr>
        <a:xfrm>
          <a:off x="13506450" y="380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09" name="ZoneTexte 1108">
          <a:extLst>
            <a:ext uri="{FF2B5EF4-FFF2-40B4-BE49-F238E27FC236}">
              <a16:creationId xmlns:a16="http://schemas.microsoft.com/office/drawing/2014/main" id="{489C96AE-DC1C-4CAA-A821-F2AC4A7F6F79}"/>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10" name="ZoneTexte 1109">
          <a:extLst>
            <a:ext uri="{FF2B5EF4-FFF2-40B4-BE49-F238E27FC236}">
              <a16:creationId xmlns:a16="http://schemas.microsoft.com/office/drawing/2014/main" id="{38D6C7ED-2566-431E-AFEE-9B998B2365FC}"/>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11" name="ZoneTexte 1110">
          <a:extLst>
            <a:ext uri="{FF2B5EF4-FFF2-40B4-BE49-F238E27FC236}">
              <a16:creationId xmlns:a16="http://schemas.microsoft.com/office/drawing/2014/main" id="{87C1BE57-BB2C-4050-BEBB-B81C06C8B3C3}"/>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12" name="ZoneTexte 1111">
          <a:extLst>
            <a:ext uri="{FF2B5EF4-FFF2-40B4-BE49-F238E27FC236}">
              <a16:creationId xmlns:a16="http://schemas.microsoft.com/office/drawing/2014/main" id="{13353C5D-F1A7-4A2B-9E0E-3F031B4E6008}"/>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13" name="ZoneTexte 1112">
          <a:extLst>
            <a:ext uri="{FF2B5EF4-FFF2-40B4-BE49-F238E27FC236}">
              <a16:creationId xmlns:a16="http://schemas.microsoft.com/office/drawing/2014/main" id="{2E8E6B9F-19B0-40DC-B30E-32E7F550F833}"/>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14" name="ZoneTexte 1113">
          <a:extLst>
            <a:ext uri="{FF2B5EF4-FFF2-40B4-BE49-F238E27FC236}">
              <a16:creationId xmlns:a16="http://schemas.microsoft.com/office/drawing/2014/main" id="{B039299D-B1A2-484A-99A7-D2D1E73DC75B}"/>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15" name="ZoneTexte 1114">
          <a:extLst>
            <a:ext uri="{FF2B5EF4-FFF2-40B4-BE49-F238E27FC236}">
              <a16:creationId xmlns:a16="http://schemas.microsoft.com/office/drawing/2014/main" id="{AC7673A1-1B1F-4932-B466-CCE8194AD562}"/>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16" name="ZoneTexte 1115">
          <a:extLst>
            <a:ext uri="{FF2B5EF4-FFF2-40B4-BE49-F238E27FC236}">
              <a16:creationId xmlns:a16="http://schemas.microsoft.com/office/drawing/2014/main" id="{764650D6-174C-4FCC-9F81-3DADB93A053B}"/>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17" name="ZoneTexte 1116">
          <a:extLst>
            <a:ext uri="{FF2B5EF4-FFF2-40B4-BE49-F238E27FC236}">
              <a16:creationId xmlns:a16="http://schemas.microsoft.com/office/drawing/2014/main" id="{9B65511A-CFD0-4096-A1B0-C03B64F2765A}"/>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18" name="ZoneTexte 1117">
          <a:extLst>
            <a:ext uri="{FF2B5EF4-FFF2-40B4-BE49-F238E27FC236}">
              <a16:creationId xmlns:a16="http://schemas.microsoft.com/office/drawing/2014/main" id="{398621E6-B586-4E69-8EF5-9F58BF13D6EF}"/>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19" name="ZoneTexte 1118">
          <a:extLst>
            <a:ext uri="{FF2B5EF4-FFF2-40B4-BE49-F238E27FC236}">
              <a16:creationId xmlns:a16="http://schemas.microsoft.com/office/drawing/2014/main" id="{AFF53F71-B524-492C-BCD7-76D07A2BC527}"/>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20" name="ZoneTexte 1119">
          <a:extLst>
            <a:ext uri="{FF2B5EF4-FFF2-40B4-BE49-F238E27FC236}">
              <a16:creationId xmlns:a16="http://schemas.microsoft.com/office/drawing/2014/main" id="{18B4DFD7-115C-4FBE-8614-581259522554}"/>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21" name="ZoneTexte 1120">
          <a:extLst>
            <a:ext uri="{FF2B5EF4-FFF2-40B4-BE49-F238E27FC236}">
              <a16:creationId xmlns:a16="http://schemas.microsoft.com/office/drawing/2014/main" id="{FB879C07-A9A1-4285-8046-DE03CB63B524}"/>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22" name="ZoneTexte 1121">
          <a:extLst>
            <a:ext uri="{FF2B5EF4-FFF2-40B4-BE49-F238E27FC236}">
              <a16:creationId xmlns:a16="http://schemas.microsoft.com/office/drawing/2014/main" id="{388A322D-06CF-4CE7-BF58-58733A9A43B4}"/>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23" name="ZoneTexte 1122">
          <a:extLst>
            <a:ext uri="{FF2B5EF4-FFF2-40B4-BE49-F238E27FC236}">
              <a16:creationId xmlns:a16="http://schemas.microsoft.com/office/drawing/2014/main" id="{6D267BED-E101-4A81-BE3B-51394145D3F4}"/>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24" name="ZoneTexte 1123">
          <a:extLst>
            <a:ext uri="{FF2B5EF4-FFF2-40B4-BE49-F238E27FC236}">
              <a16:creationId xmlns:a16="http://schemas.microsoft.com/office/drawing/2014/main" id="{03FAA6D5-856D-4432-820C-D3AD923A7C68}"/>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25" name="ZoneTexte 1124">
          <a:extLst>
            <a:ext uri="{FF2B5EF4-FFF2-40B4-BE49-F238E27FC236}">
              <a16:creationId xmlns:a16="http://schemas.microsoft.com/office/drawing/2014/main" id="{5AFDDE0D-6F1C-4328-B909-6139B3360E7A}"/>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26" name="ZoneTexte 1125">
          <a:extLst>
            <a:ext uri="{FF2B5EF4-FFF2-40B4-BE49-F238E27FC236}">
              <a16:creationId xmlns:a16="http://schemas.microsoft.com/office/drawing/2014/main" id="{F96379ED-C5ED-40C0-B3BE-DABCE62E50C2}"/>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27" name="ZoneTexte 1126">
          <a:extLst>
            <a:ext uri="{FF2B5EF4-FFF2-40B4-BE49-F238E27FC236}">
              <a16:creationId xmlns:a16="http://schemas.microsoft.com/office/drawing/2014/main" id="{8E966A65-286A-4F3C-AF21-8460D6D051DB}"/>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28" name="ZoneTexte 1127">
          <a:extLst>
            <a:ext uri="{FF2B5EF4-FFF2-40B4-BE49-F238E27FC236}">
              <a16:creationId xmlns:a16="http://schemas.microsoft.com/office/drawing/2014/main" id="{6580A060-F2AC-4B4B-84B3-C65DCB443A34}"/>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29" name="ZoneTexte 1128">
          <a:extLst>
            <a:ext uri="{FF2B5EF4-FFF2-40B4-BE49-F238E27FC236}">
              <a16:creationId xmlns:a16="http://schemas.microsoft.com/office/drawing/2014/main" id="{CF7E3693-76AD-4114-8864-957C2E13BB90}"/>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30" name="ZoneTexte 1129">
          <a:extLst>
            <a:ext uri="{FF2B5EF4-FFF2-40B4-BE49-F238E27FC236}">
              <a16:creationId xmlns:a16="http://schemas.microsoft.com/office/drawing/2014/main" id="{118A46EB-1B49-48C2-BBDD-8B8E7292F156}"/>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31" name="ZoneTexte 1130">
          <a:extLst>
            <a:ext uri="{FF2B5EF4-FFF2-40B4-BE49-F238E27FC236}">
              <a16:creationId xmlns:a16="http://schemas.microsoft.com/office/drawing/2014/main" id="{F1A82D15-26E7-4AE0-9A27-3746C0376725}"/>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32" name="ZoneTexte 1131">
          <a:extLst>
            <a:ext uri="{FF2B5EF4-FFF2-40B4-BE49-F238E27FC236}">
              <a16:creationId xmlns:a16="http://schemas.microsoft.com/office/drawing/2014/main" id="{F11919C0-01D4-40E0-A47E-B938BBCDB4ED}"/>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33" name="ZoneTexte 1132">
          <a:extLst>
            <a:ext uri="{FF2B5EF4-FFF2-40B4-BE49-F238E27FC236}">
              <a16:creationId xmlns:a16="http://schemas.microsoft.com/office/drawing/2014/main" id="{D4B5E90B-B4EB-49F8-A155-F54C2AFA49DC}"/>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34" name="ZoneTexte 1133">
          <a:extLst>
            <a:ext uri="{FF2B5EF4-FFF2-40B4-BE49-F238E27FC236}">
              <a16:creationId xmlns:a16="http://schemas.microsoft.com/office/drawing/2014/main" id="{3626E810-92EA-4B2A-8E86-5C206F921FBA}"/>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35" name="ZoneTexte 1134">
          <a:extLst>
            <a:ext uri="{FF2B5EF4-FFF2-40B4-BE49-F238E27FC236}">
              <a16:creationId xmlns:a16="http://schemas.microsoft.com/office/drawing/2014/main" id="{2D8FC45B-05FD-4BDB-AAD7-51485769A411}"/>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36" name="ZoneTexte 1135">
          <a:extLst>
            <a:ext uri="{FF2B5EF4-FFF2-40B4-BE49-F238E27FC236}">
              <a16:creationId xmlns:a16="http://schemas.microsoft.com/office/drawing/2014/main" id="{75B46167-11FB-435F-88AB-62BC1C0AF552}"/>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37" name="ZoneTexte 1136">
          <a:extLst>
            <a:ext uri="{FF2B5EF4-FFF2-40B4-BE49-F238E27FC236}">
              <a16:creationId xmlns:a16="http://schemas.microsoft.com/office/drawing/2014/main" id="{92414EA8-E5BF-409A-95AA-440CF7436129}"/>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38" name="ZoneTexte 1137">
          <a:extLst>
            <a:ext uri="{FF2B5EF4-FFF2-40B4-BE49-F238E27FC236}">
              <a16:creationId xmlns:a16="http://schemas.microsoft.com/office/drawing/2014/main" id="{C0DD588A-D97C-4EC6-80E2-E1E9B8B9AD17}"/>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39" name="ZoneTexte 1138">
          <a:extLst>
            <a:ext uri="{FF2B5EF4-FFF2-40B4-BE49-F238E27FC236}">
              <a16:creationId xmlns:a16="http://schemas.microsoft.com/office/drawing/2014/main" id="{85339D7D-FB87-428B-AB22-9E58A6663066}"/>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40" name="ZoneTexte 1139">
          <a:extLst>
            <a:ext uri="{FF2B5EF4-FFF2-40B4-BE49-F238E27FC236}">
              <a16:creationId xmlns:a16="http://schemas.microsoft.com/office/drawing/2014/main" id="{5063ACF5-72D7-4408-BC1E-A366F66F6046}"/>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41" name="ZoneTexte 1140">
          <a:extLst>
            <a:ext uri="{FF2B5EF4-FFF2-40B4-BE49-F238E27FC236}">
              <a16:creationId xmlns:a16="http://schemas.microsoft.com/office/drawing/2014/main" id="{5983385A-9145-4811-A8E1-C2645D2C8651}"/>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42" name="ZoneTexte 1141">
          <a:extLst>
            <a:ext uri="{FF2B5EF4-FFF2-40B4-BE49-F238E27FC236}">
              <a16:creationId xmlns:a16="http://schemas.microsoft.com/office/drawing/2014/main" id="{C01B7FF0-8F59-478D-8932-4A70C45FDB24}"/>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43" name="ZoneTexte 1142">
          <a:extLst>
            <a:ext uri="{FF2B5EF4-FFF2-40B4-BE49-F238E27FC236}">
              <a16:creationId xmlns:a16="http://schemas.microsoft.com/office/drawing/2014/main" id="{BE2545C4-40BC-44DD-9C7C-A6992F4A8FFA}"/>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44" name="ZoneTexte 1143">
          <a:extLst>
            <a:ext uri="{FF2B5EF4-FFF2-40B4-BE49-F238E27FC236}">
              <a16:creationId xmlns:a16="http://schemas.microsoft.com/office/drawing/2014/main" id="{F0B484AA-9E29-4EE1-B1A5-D9CE15D32CA4}"/>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45" name="ZoneTexte 1144">
          <a:extLst>
            <a:ext uri="{FF2B5EF4-FFF2-40B4-BE49-F238E27FC236}">
              <a16:creationId xmlns:a16="http://schemas.microsoft.com/office/drawing/2014/main" id="{7D3D5E75-E447-4182-973B-E1CE51E7824B}"/>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46" name="ZoneTexte 1145">
          <a:extLst>
            <a:ext uri="{FF2B5EF4-FFF2-40B4-BE49-F238E27FC236}">
              <a16:creationId xmlns:a16="http://schemas.microsoft.com/office/drawing/2014/main" id="{C6A433B0-369E-4A3B-B0CD-0BA483718CD8}"/>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47" name="ZoneTexte 1146">
          <a:extLst>
            <a:ext uri="{FF2B5EF4-FFF2-40B4-BE49-F238E27FC236}">
              <a16:creationId xmlns:a16="http://schemas.microsoft.com/office/drawing/2014/main" id="{DA0D1346-19A1-4ABA-A1EB-C9807A36A9A6}"/>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48" name="ZoneTexte 1147">
          <a:extLst>
            <a:ext uri="{FF2B5EF4-FFF2-40B4-BE49-F238E27FC236}">
              <a16:creationId xmlns:a16="http://schemas.microsoft.com/office/drawing/2014/main" id="{0245F6C2-54CD-4800-AE5D-C6F9B110866E}"/>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49" name="ZoneTexte 1148">
          <a:extLst>
            <a:ext uri="{FF2B5EF4-FFF2-40B4-BE49-F238E27FC236}">
              <a16:creationId xmlns:a16="http://schemas.microsoft.com/office/drawing/2014/main" id="{1EBA9684-297A-4585-A64F-356E82EC908E}"/>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50" name="ZoneTexte 1149">
          <a:extLst>
            <a:ext uri="{FF2B5EF4-FFF2-40B4-BE49-F238E27FC236}">
              <a16:creationId xmlns:a16="http://schemas.microsoft.com/office/drawing/2014/main" id="{4554B1E1-70A8-4C59-B162-DC79E0F16704}"/>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51" name="ZoneTexte 1150">
          <a:extLst>
            <a:ext uri="{FF2B5EF4-FFF2-40B4-BE49-F238E27FC236}">
              <a16:creationId xmlns:a16="http://schemas.microsoft.com/office/drawing/2014/main" id="{C0D107A2-6B89-475A-9795-B216B14F6411}"/>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52" name="ZoneTexte 1151">
          <a:extLst>
            <a:ext uri="{FF2B5EF4-FFF2-40B4-BE49-F238E27FC236}">
              <a16:creationId xmlns:a16="http://schemas.microsoft.com/office/drawing/2014/main" id="{0105915E-34C1-4CCF-8DA1-61951815D5F7}"/>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53" name="ZoneTexte 1152">
          <a:extLst>
            <a:ext uri="{FF2B5EF4-FFF2-40B4-BE49-F238E27FC236}">
              <a16:creationId xmlns:a16="http://schemas.microsoft.com/office/drawing/2014/main" id="{B23C52E5-B671-4151-A19E-B188691583C1}"/>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54" name="ZoneTexte 1153">
          <a:extLst>
            <a:ext uri="{FF2B5EF4-FFF2-40B4-BE49-F238E27FC236}">
              <a16:creationId xmlns:a16="http://schemas.microsoft.com/office/drawing/2014/main" id="{858FCAAF-27DD-40D8-B81D-B99EC4D061A7}"/>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55" name="ZoneTexte 1154">
          <a:extLst>
            <a:ext uri="{FF2B5EF4-FFF2-40B4-BE49-F238E27FC236}">
              <a16:creationId xmlns:a16="http://schemas.microsoft.com/office/drawing/2014/main" id="{A0ABFAAC-6B2E-41D3-8170-E84C4E02455E}"/>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56" name="ZoneTexte 1155">
          <a:extLst>
            <a:ext uri="{FF2B5EF4-FFF2-40B4-BE49-F238E27FC236}">
              <a16:creationId xmlns:a16="http://schemas.microsoft.com/office/drawing/2014/main" id="{E4332D3D-99F2-4A82-8B30-4C5AD201668A}"/>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57" name="ZoneTexte 1156">
          <a:extLst>
            <a:ext uri="{FF2B5EF4-FFF2-40B4-BE49-F238E27FC236}">
              <a16:creationId xmlns:a16="http://schemas.microsoft.com/office/drawing/2014/main" id="{B7B23AA3-EF50-478F-BB94-154E73423978}"/>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58" name="ZoneTexte 1157">
          <a:extLst>
            <a:ext uri="{FF2B5EF4-FFF2-40B4-BE49-F238E27FC236}">
              <a16:creationId xmlns:a16="http://schemas.microsoft.com/office/drawing/2014/main" id="{63EDEFE8-3A85-43CA-A9E5-D344AAFB7378}"/>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59" name="ZoneTexte 1158">
          <a:extLst>
            <a:ext uri="{FF2B5EF4-FFF2-40B4-BE49-F238E27FC236}">
              <a16:creationId xmlns:a16="http://schemas.microsoft.com/office/drawing/2014/main" id="{09EA6D47-E92A-4427-8AD9-B73C6739F868}"/>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60" name="ZoneTexte 1159">
          <a:extLst>
            <a:ext uri="{FF2B5EF4-FFF2-40B4-BE49-F238E27FC236}">
              <a16:creationId xmlns:a16="http://schemas.microsoft.com/office/drawing/2014/main" id="{F681B9D5-ACC1-486B-B4C7-C6110EC39459}"/>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61" name="ZoneTexte 1160">
          <a:extLst>
            <a:ext uri="{FF2B5EF4-FFF2-40B4-BE49-F238E27FC236}">
              <a16:creationId xmlns:a16="http://schemas.microsoft.com/office/drawing/2014/main" id="{1AF30511-5778-44FA-9F8A-76C987D6FA0F}"/>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62" name="ZoneTexte 1161">
          <a:extLst>
            <a:ext uri="{FF2B5EF4-FFF2-40B4-BE49-F238E27FC236}">
              <a16:creationId xmlns:a16="http://schemas.microsoft.com/office/drawing/2014/main" id="{17C1BB08-2620-4D81-9B40-35FF06AB72C5}"/>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63" name="ZoneTexte 1162">
          <a:extLst>
            <a:ext uri="{FF2B5EF4-FFF2-40B4-BE49-F238E27FC236}">
              <a16:creationId xmlns:a16="http://schemas.microsoft.com/office/drawing/2014/main" id="{0D4DB235-45ED-41B7-A0BB-998C1A3DB7F6}"/>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64" name="ZoneTexte 1163">
          <a:extLst>
            <a:ext uri="{FF2B5EF4-FFF2-40B4-BE49-F238E27FC236}">
              <a16:creationId xmlns:a16="http://schemas.microsoft.com/office/drawing/2014/main" id="{FA66503C-BE3C-46DE-B203-5095DBDA4FEE}"/>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65" name="ZoneTexte 1164">
          <a:extLst>
            <a:ext uri="{FF2B5EF4-FFF2-40B4-BE49-F238E27FC236}">
              <a16:creationId xmlns:a16="http://schemas.microsoft.com/office/drawing/2014/main" id="{AB722301-B133-424B-A512-1A81D9038373}"/>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66" name="ZoneTexte 1165">
          <a:extLst>
            <a:ext uri="{FF2B5EF4-FFF2-40B4-BE49-F238E27FC236}">
              <a16:creationId xmlns:a16="http://schemas.microsoft.com/office/drawing/2014/main" id="{5F63E903-6222-4FE8-AAC5-DE6C6F756CDE}"/>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67" name="ZoneTexte 1166">
          <a:extLst>
            <a:ext uri="{FF2B5EF4-FFF2-40B4-BE49-F238E27FC236}">
              <a16:creationId xmlns:a16="http://schemas.microsoft.com/office/drawing/2014/main" id="{BA3B0EF1-33CC-4655-9532-8223AAF8E313}"/>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68" name="ZoneTexte 1167">
          <a:extLst>
            <a:ext uri="{FF2B5EF4-FFF2-40B4-BE49-F238E27FC236}">
              <a16:creationId xmlns:a16="http://schemas.microsoft.com/office/drawing/2014/main" id="{72DD4CDF-4D26-48C6-BC66-3FF9E540F969}"/>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69" name="ZoneTexte 1168">
          <a:extLst>
            <a:ext uri="{FF2B5EF4-FFF2-40B4-BE49-F238E27FC236}">
              <a16:creationId xmlns:a16="http://schemas.microsoft.com/office/drawing/2014/main" id="{04A7148D-8FC9-4BF8-A360-FA2A3981B45E}"/>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70" name="ZoneTexte 1169">
          <a:extLst>
            <a:ext uri="{FF2B5EF4-FFF2-40B4-BE49-F238E27FC236}">
              <a16:creationId xmlns:a16="http://schemas.microsoft.com/office/drawing/2014/main" id="{BEC13F1E-87D2-49C2-A8B7-B8083D88B6D1}"/>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71" name="ZoneTexte 1170">
          <a:extLst>
            <a:ext uri="{FF2B5EF4-FFF2-40B4-BE49-F238E27FC236}">
              <a16:creationId xmlns:a16="http://schemas.microsoft.com/office/drawing/2014/main" id="{B9917F39-45E6-41BB-B080-6C92EAA4E1BD}"/>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72" name="ZoneTexte 1171">
          <a:extLst>
            <a:ext uri="{FF2B5EF4-FFF2-40B4-BE49-F238E27FC236}">
              <a16:creationId xmlns:a16="http://schemas.microsoft.com/office/drawing/2014/main" id="{C42730B1-ABDC-48DF-A6C7-21A58607D4E2}"/>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73" name="ZoneTexte 1172">
          <a:extLst>
            <a:ext uri="{FF2B5EF4-FFF2-40B4-BE49-F238E27FC236}">
              <a16:creationId xmlns:a16="http://schemas.microsoft.com/office/drawing/2014/main" id="{FC85D862-F251-4FE5-BB51-E7F7D409F49F}"/>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74" name="ZoneTexte 1173">
          <a:extLst>
            <a:ext uri="{FF2B5EF4-FFF2-40B4-BE49-F238E27FC236}">
              <a16:creationId xmlns:a16="http://schemas.microsoft.com/office/drawing/2014/main" id="{BC96B0A6-5617-4358-94EE-339E96DC1067}"/>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75" name="ZoneTexte 1174">
          <a:extLst>
            <a:ext uri="{FF2B5EF4-FFF2-40B4-BE49-F238E27FC236}">
              <a16:creationId xmlns:a16="http://schemas.microsoft.com/office/drawing/2014/main" id="{CBA271DD-114D-46F2-9CE3-4798C37509D4}"/>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176" name="ZoneTexte 1175">
          <a:extLst>
            <a:ext uri="{FF2B5EF4-FFF2-40B4-BE49-F238E27FC236}">
              <a16:creationId xmlns:a16="http://schemas.microsoft.com/office/drawing/2014/main" id="{A357AB36-FB38-4446-875C-FDFF2B259E9C}"/>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77" name="ZoneTexte 1176">
          <a:extLst>
            <a:ext uri="{FF2B5EF4-FFF2-40B4-BE49-F238E27FC236}">
              <a16:creationId xmlns:a16="http://schemas.microsoft.com/office/drawing/2014/main" id="{EB188CA2-B383-4A57-9BE5-AA4D9F815C61}"/>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78" name="ZoneTexte 1177">
          <a:extLst>
            <a:ext uri="{FF2B5EF4-FFF2-40B4-BE49-F238E27FC236}">
              <a16:creationId xmlns:a16="http://schemas.microsoft.com/office/drawing/2014/main" id="{B6A6EAF7-AE14-4618-8F25-ABBBFEED9A46}"/>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79" name="ZoneTexte 1178">
          <a:extLst>
            <a:ext uri="{FF2B5EF4-FFF2-40B4-BE49-F238E27FC236}">
              <a16:creationId xmlns:a16="http://schemas.microsoft.com/office/drawing/2014/main" id="{1895E20B-7497-40F2-ACE9-D50C828CF326}"/>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80" name="ZoneTexte 1179">
          <a:extLst>
            <a:ext uri="{FF2B5EF4-FFF2-40B4-BE49-F238E27FC236}">
              <a16:creationId xmlns:a16="http://schemas.microsoft.com/office/drawing/2014/main" id="{AF929842-58F1-4742-896B-1AE8C2A4797E}"/>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81" name="ZoneTexte 1180">
          <a:extLst>
            <a:ext uri="{FF2B5EF4-FFF2-40B4-BE49-F238E27FC236}">
              <a16:creationId xmlns:a16="http://schemas.microsoft.com/office/drawing/2014/main" id="{26BDD672-6279-4556-B946-EE3795FE9080}"/>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82" name="ZoneTexte 1181">
          <a:extLst>
            <a:ext uri="{FF2B5EF4-FFF2-40B4-BE49-F238E27FC236}">
              <a16:creationId xmlns:a16="http://schemas.microsoft.com/office/drawing/2014/main" id="{D03237E9-33FA-4FA1-9256-DEEABD1EC176}"/>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83" name="ZoneTexte 1182">
          <a:extLst>
            <a:ext uri="{FF2B5EF4-FFF2-40B4-BE49-F238E27FC236}">
              <a16:creationId xmlns:a16="http://schemas.microsoft.com/office/drawing/2014/main" id="{D8B7ABA0-8046-4A0C-A521-F4CCC00111E8}"/>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84" name="ZoneTexte 1183">
          <a:extLst>
            <a:ext uri="{FF2B5EF4-FFF2-40B4-BE49-F238E27FC236}">
              <a16:creationId xmlns:a16="http://schemas.microsoft.com/office/drawing/2014/main" id="{EB841992-785B-45F9-9EE1-B746E0BCB574}"/>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85" name="ZoneTexte 1184">
          <a:extLst>
            <a:ext uri="{FF2B5EF4-FFF2-40B4-BE49-F238E27FC236}">
              <a16:creationId xmlns:a16="http://schemas.microsoft.com/office/drawing/2014/main" id="{95198406-7FAF-417A-980B-3A7EFAC4DDB8}"/>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186" name="ZoneTexte 1185">
          <a:extLst>
            <a:ext uri="{FF2B5EF4-FFF2-40B4-BE49-F238E27FC236}">
              <a16:creationId xmlns:a16="http://schemas.microsoft.com/office/drawing/2014/main" id="{15007C45-7414-4114-97D7-F59889038E13}"/>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65</xdr:row>
      <xdr:rowOff>128587</xdr:rowOff>
    </xdr:from>
    <xdr:ext cx="65" cy="172227"/>
    <xdr:sp macro="" textlink="">
      <xdr:nvSpPr>
        <xdr:cNvPr id="1187" name="ZoneTexte 1186">
          <a:extLst>
            <a:ext uri="{FF2B5EF4-FFF2-40B4-BE49-F238E27FC236}">
              <a16:creationId xmlns:a16="http://schemas.microsoft.com/office/drawing/2014/main" id="{BEA59C2C-0849-4A64-ACBF-9535A5129236}"/>
            </a:ext>
          </a:extLst>
        </xdr:cNvPr>
        <xdr:cNvSpPr txBox="1"/>
      </xdr:nvSpPr>
      <xdr:spPr>
        <a:xfrm>
          <a:off x="13506450" y="17759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xdr:row>
      <xdr:rowOff>0</xdr:rowOff>
    </xdr:from>
    <xdr:ext cx="65" cy="172227"/>
    <xdr:sp macro="" textlink="">
      <xdr:nvSpPr>
        <xdr:cNvPr id="1188" name="ZoneTexte 1187">
          <a:extLst>
            <a:ext uri="{FF2B5EF4-FFF2-40B4-BE49-F238E27FC236}">
              <a16:creationId xmlns:a16="http://schemas.microsoft.com/office/drawing/2014/main" id="{5602AD84-3A19-4A71-8F8F-32D711C8D6F5}"/>
            </a:ext>
          </a:extLst>
        </xdr:cNvPr>
        <xdr:cNvSpPr txBox="1"/>
      </xdr:nvSpPr>
      <xdr:spPr>
        <a:xfrm>
          <a:off x="11182350" y="23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xdr:row>
      <xdr:rowOff>0</xdr:rowOff>
    </xdr:from>
    <xdr:ext cx="65" cy="172227"/>
    <xdr:sp macro="" textlink="">
      <xdr:nvSpPr>
        <xdr:cNvPr id="1189" name="ZoneTexte 1188">
          <a:extLst>
            <a:ext uri="{FF2B5EF4-FFF2-40B4-BE49-F238E27FC236}">
              <a16:creationId xmlns:a16="http://schemas.microsoft.com/office/drawing/2014/main" id="{CCCE5605-6A80-4356-9003-9F9E0155D203}"/>
            </a:ext>
          </a:extLst>
        </xdr:cNvPr>
        <xdr:cNvSpPr txBox="1"/>
      </xdr:nvSpPr>
      <xdr:spPr>
        <a:xfrm>
          <a:off x="11182350" y="23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xdr:row>
      <xdr:rowOff>128587</xdr:rowOff>
    </xdr:from>
    <xdr:ext cx="65" cy="172227"/>
    <xdr:sp macro="" textlink="">
      <xdr:nvSpPr>
        <xdr:cNvPr id="1190" name="ZoneTexte 1189">
          <a:extLst>
            <a:ext uri="{FF2B5EF4-FFF2-40B4-BE49-F238E27FC236}">
              <a16:creationId xmlns:a16="http://schemas.microsoft.com/office/drawing/2014/main" id="{F53C19E5-C57A-4175-86A9-0205CB4725BE}"/>
            </a:ext>
          </a:extLst>
        </xdr:cNvPr>
        <xdr:cNvSpPr txBox="1"/>
      </xdr:nvSpPr>
      <xdr:spPr>
        <a:xfrm>
          <a:off x="11182350" y="366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15</xdr:col>
      <xdr:colOff>0</xdr:colOff>
      <xdr:row>1</xdr:row>
      <xdr:rowOff>128587</xdr:rowOff>
    </xdr:from>
    <xdr:ext cx="65" cy="172227"/>
    <xdr:sp macro="" textlink="">
      <xdr:nvSpPr>
        <xdr:cNvPr id="1191" name="ZoneTexte 1190">
          <a:extLst>
            <a:ext uri="{FF2B5EF4-FFF2-40B4-BE49-F238E27FC236}">
              <a16:creationId xmlns:a16="http://schemas.microsoft.com/office/drawing/2014/main" id="{8D3DDE68-8389-49E0-9F98-2C2DD2DEE666}"/>
            </a:ext>
          </a:extLst>
        </xdr:cNvPr>
        <xdr:cNvSpPr txBox="1"/>
      </xdr:nvSpPr>
      <xdr:spPr>
        <a:xfrm>
          <a:off x="11182350" y="366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0</xdr:rowOff>
    </xdr:from>
    <xdr:ext cx="65" cy="172227"/>
    <xdr:sp macro="" textlink="">
      <xdr:nvSpPr>
        <xdr:cNvPr id="1192" name="ZoneTexte 1191">
          <a:extLst>
            <a:ext uri="{FF2B5EF4-FFF2-40B4-BE49-F238E27FC236}">
              <a16:creationId xmlns:a16="http://schemas.microsoft.com/office/drawing/2014/main" id="{EB742546-ABCB-4CF0-8F02-65F3E60EBAB1}"/>
            </a:ext>
          </a:extLst>
        </xdr:cNvPr>
        <xdr:cNvSpPr txBox="1"/>
      </xdr:nvSpPr>
      <xdr:spPr>
        <a:xfrm>
          <a:off x="13506450" y="669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24</xdr:row>
      <xdr:rowOff>0</xdr:rowOff>
    </xdr:from>
    <xdr:ext cx="65" cy="172227"/>
    <xdr:sp macro="" textlink="">
      <xdr:nvSpPr>
        <xdr:cNvPr id="1193" name="ZoneTexte 1192">
          <a:extLst>
            <a:ext uri="{FF2B5EF4-FFF2-40B4-BE49-F238E27FC236}">
              <a16:creationId xmlns:a16="http://schemas.microsoft.com/office/drawing/2014/main" id="{3C51C8B1-E6DC-4723-8DDF-97218D7EE6FB}"/>
            </a:ext>
          </a:extLst>
        </xdr:cNvPr>
        <xdr:cNvSpPr txBox="1"/>
      </xdr:nvSpPr>
      <xdr:spPr>
        <a:xfrm>
          <a:off x="16440150" y="669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0</xdr:rowOff>
    </xdr:from>
    <xdr:ext cx="65" cy="172227"/>
    <xdr:sp macro="" textlink="">
      <xdr:nvSpPr>
        <xdr:cNvPr id="1194" name="ZoneTexte 1193">
          <a:extLst>
            <a:ext uri="{FF2B5EF4-FFF2-40B4-BE49-F238E27FC236}">
              <a16:creationId xmlns:a16="http://schemas.microsoft.com/office/drawing/2014/main" id="{A403290E-390D-4897-A9D4-0BFA6FFE9163}"/>
            </a:ext>
          </a:extLst>
        </xdr:cNvPr>
        <xdr:cNvSpPr txBox="1"/>
      </xdr:nvSpPr>
      <xdr:spPr>
        <a:xfrm>
          <a:off x="13506450" y="669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1195" name="ZoneTexte 1194">
          <a:extLst>
            <a:ext uri="{FF2B5EF4-FFF2-40B4-BE49-F238E27FC236}">
              <a16:creationId xmlns:a16="http://schemas.microsoft.com/office/drawing/2014/main" id="{024C1BC6-77D5-449E-B271-C73879D4E459}"/>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24</xdr:row>
      <xdr:rowOff>0</xdr:rowOff>
    </xdr:from>
    <xdr:ext cx="65" cy="172227"/>
    <xdr:sp macro="" textlink="">
      <xdr:nvSpPr>
        <xdr:cNvPr id="1196" name="ZoneTexte 1195">
          <a:extLst>
            <a:ext uri="{FF2B5EF4-FFF2-40B4-BE49-F238E27FC236}">
              <a16:creationId xmlns:a16="http://schemas.microsoft.com/office/drawing/2014/main" id="{A4C07A7A-D5E8-4FF6-888F-126471B636E6}"/>
            </a:ext>
          </a:extLst>
        </xdr:cNvPr>
        <xdr:cNvSpPr txBox="1"/>
      </xdr:nvSpPr>
      <xdr:spPr>
        <a:xfrm>
          <a:off x="13506450" y="669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23</xdr:row>
      <xdr:rowOff>128587</xdr:rowOff>
    </xdr:from>
    <xdr:ext cx="65" cy="172227"/>
    <xdr:sp macro="" textlink="">
      <xdr:nvSpPr>
        <xdr:cNvPr id="1197" name="ZoneTexte 1196">
          <a:extLst>
            <a:ext uri="{FF2B5EF4-FFF2-40B4-BE49-F238E27FC236}">
              <a16:creationId xmlns:a16="http://schemas.microsoft.com/office/drawing/2014/main" id="{F42FCD0F-9750-4810-A70D-7A49BC510F6F}"/>
            </a:ext>
          </a:extLst>
        </xdr:cNvPr>
        <xdr:cNvSpPr txBox="1"/>
      </xdr:nvSpPr>
      <xdr:spPr>
        <a:xfrm>
          <a:off x="164401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198" name="ZoneTexte 1197">
          <a:extLst>
            <a:ext uri="{FF2B5EF4-FFF2-40B4-BE49-F238E27FC236}">
              <a16:creationId xmlns:a16="http://schemas.microsoft.com/office/drawing/2014/main" id="{14869006-A19C-45B6-9B35-EA0338A2D394}"/>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44</xdr:row>
      <xdr:rowOff>128587</xdr:rowOff>
    </xdr:from>
    <xdr:ext cx="65" cy="172227"/>
    <xdr:sp macro="" textlink="">
      <xdr:nvSpPr>
        <xdr:cNvPr id="1199" name="ZoneTexte 1198">
          <a:extLst>
            <a:ext uri="{FF2B5EF4-FFF2-40B4-BE49-F238E27FC236}">
              <a16:creationId xmlns:a16="http://schemas.microsoft.com/office/drawing/2014/main" id="{A870F0C3-71FC-4329-B6DB-4F16050C8D9B}"/>
            </a:ext>
          </a:extLst>
        </xdr:cNvPr>
        <xdr:cNvSpPr txBox="1"/>
      </xdr:nvSpPr>
      <xdr:spPr>
        <a:xfrm>
          <a:off x="164401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200" name="ZoneTexte 1199">
          <a:extLst>
            <a:ext uri="{FF2B5EF4-FFF2-40B4-BE49-F238E27FC236}">
              <a16:creationId xmlns:a16="http://schemas.microsoft.com/office/drawing/2014/main" id="{6F8FCDF4-153A-4EEA-8F16-A817A61A06AD}"/>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0</xdr:rowOff>
    </xdr:from>
    <xdr:ext cx="65" cy="172227"/>
    <xdr:sp macro="" textlink="">
      <xdr:nvSpPr>
        <xdr:cNvPr id="1201" name="ZoneTexte 1200">
          <a:extLst>
            <a:ext uri="{FF2B5EF4-FFF2-40B4-BE49-F238E27FC236}">
              <a16:creationId xmlns:a16="http://schemas.microsoft.com/office/drawing/2014/main" id="{E601BCEC-CC0C-4ACF-AF61-7686381A3283}"/>
            </a:ext>
          </a:extLst>
        </xdr:cNvPr>
        <xdr:cNvSpPr txBox="1"/>
      </xdr:nvSpPr>
      <xdr:spPr>
        <a:xfrm>
          <a:off x="13506450" y="12030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202" name="ZoneTexte 1201">
          <a:extLst>
            <a:ext uri="{FF2B5EF4-FFF2-40B4-BE49-F238E27FC236}">
              <a16:creationId xmlns:a16="http://schemas.microsoft.com/office/drawing/2014/main" id="{F32FFDC6-1EFF-4B32-9B82-CE79DEF7D6ED}"/>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44</xdr:row>
      <xdr:rowOff>0</xdr:rowOff>
    </xdr:from>
    <xdr:ext cx="65" cy="172227"/>
    <xdr:sp macro="" textlink="">
      <xdr:nvSpPr>
        <xdr:cNvPr id="1203" name="ZoneTexte 1202">
          <a:extLst>
            <a:ext uri="{FF2B5EF4-FFF2-40B4-BE49-F238E27FC236}">
              <a16:creationId xmlns:a16="http://schemas.microsoft.com/office/drawing/2014/main" id="{0599AA85-2B94-454D-9C9F-59E9C64EBCD7}"/>
            </a:ext>
          </a:extLst>
        </xdr:cNvPr>
        <xdr:cNvSpPr txBox="1"/>
      </xdr:nvSpPr>
      <xdr:spPr>
        <a:xfrm>
          <a:off x="16440150" y="12030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77</xdr:row>
      <xdr:rowOff>0</xdr:rowOff>
    </xdr:from>
    <xdr:ext cx="65" cy="172227"/>
    <xdr:sp macro="" textlink="">
      <xdr:nvSpPr>
        <xdr:cNvPr id="1204" name="ZoneTexte 1203">
          <a:extLst>
            <a:ext uri="{FF2B5EF4-FFF2-40B4-BE49-F238E27FC236}">
              <a16:creationId xmlns:a16="http://schemas.microsoft.com/office/drawing/2014/main" id="{B45F357A-D8FC-4447-975E-56C7FF2AA593}"/>
            </a:ext>
          </a:extLst>
        </xdr:cNvPr>
        <xdr:cNvSpPr txBox="1"/>
      </xdr:nvSpPr>
      <xdr:spPr>
        <a:xfrm>
          <a:off x="13506450" y="2077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77</xdr:row>
      <xdr:rowOff>0</xdr:rowOff>
    </xdr:from>
    <xdr:ext cx="65" cy="172227"/>
    <xdr:sp macro="" textlink="">
      <xdr:nvSpPr>
        <xdr:cNvPr id="1205" name="ZoneTexte 1204">
          <a:extLst>
            <a:ext uri="{FF2B5EF4-FFF2-40B4-BE49-F238E27FC236}">
              <a16:creationId xmlns:a16="http://schemas.microsoft.com/office/drawing/2014/main" id="{71B77DF4-F464-4C87-A846-400BA270604F}"/>
            </a:ext>
          </a:extLst>
        </xdr:cNvPr>
        <xdr:cNvSpPr txBox="1"/>
      </xdr:nvSpPr>
      <xdr:spPr>
        <a:xfrm>
          <a:off x="16440150" y="2077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77</xdr:row>
      <xdr:rowOff>0</xdr:rowOff>
    </xdr:from>
    <xdr:ext cx="65" cy="172227"/>
    <xdr:sp macro="" textlink="">
      <xdr:nvSpPr>
        <xdr:cNvPr id="1206" name="ZoneTexte 1205">
          <a:extLst>
            <a:ext uri="{FF2B5EF4-FFF2-40B4-BE49-F238E27FC236}">
              <a16:creationId xmlns:a16="http://schemas.microsoft.com/office/drawing/2014/main" id="{27F62D5C-904C-4218-A310-691EC501871E}"/>
            </a:ext>
          </a:extLst>
        </xdr:cNvPr>
        <xdr:cNvSpPr txBox="1"/>
      </xdr:nvSpPr>
      <xdr:spPr>
        <a:xfrm>
          <a:off x="13506450" y="2077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77</xdr:row>
      <xdr:rowOff>0</xdr:rowOff>
    </xdr:from>
    <xdr:ext cx="65" cy="172227"/>
    <xdr:sp macro="" textlink="">
      <xdr:nvSpPr>
        <xdr:cNvPr id="1207" name="ZoneTexte 1206">
          <a:extLst>
            <a:ext uri="{FF2B5EF4-FFF2-40B4-BE49-F238E27FC236}">
              <a16:creationId xmlns:a16="http://schemas.microsoft.com/office/drawing/2014/main" id="{BE6BA98D-0B10-44D8-9A42-0FED5F5D7F0D}"/>
            </a:ext>
          </a:extLst>
        </xdr:cNvPr>
        <xdr:cNvSpPr txBox="1"/>
      </xdr:nvSpPr>
      <xdr:spPr>
        <a:xfrm>
          <a:off x="13506450" y="2077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77</xdr:row>
      <xdr:rowOff>0</xdr:rowOff>
    </xdr:from>
    <xdr:ext cx="65" cy="172227"/>
    <xdr:sp macro="" textlink="">
      <xdr:nvSpPr>
        <xdr:cNvPr id="1208" name="ZoneTexte 1207">
          <a:extLst>
            <a:ext uri="{FF2B5EF4-FFF2-40B4-BE49-F238E27FC236}">
              <a16:creationId xmlns:a16="http://schemas.microsoft.com/office/drawing/2014/main" id="{5CAA448C-47F9-4CB9-B799-A5F6D4062FD2}"/>
            </a:ext>
          </a:extLst>
        </xdr:cNvPr>
        <xdr:cNvSpPr txBox="1"/>
      </xdr:nvSpPr>
      <xdr:spPr>
        <a:xfrm>
          <a:off x="13506450" y="2077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77</xdr:row>
      <xdr:rowOff>0</xdr:rowOff>
    </xdr:from>
    <xdr:ext cx="65" cy="172227"/>
    <xdr:sp macro="" textlink="">
      <xdr:nvSpPr>
        <xdr:cNvPr id="1209" name="ZoneTexte 1208">
          <a:extLst>
            <a:ext uri="{FF2B5EF4-FFF2-40B4-BE49-F238E27FC236}">
              <a16:creationId xmlns:a16="http://schemas.microsoft.com/office/drawing/2014/main" id="{441629F5-E44F-4FC7-BD31-D093B0E72A39}"/>
            </a:ext>
          </a:extLst>
        </xdr:cNvPr>
        <xdr:cNvSpPr txBox="1"/>
      </xdr:nvSpPr>
      <xdr:spPr>
        <a:xfrm>
          <a:off x="16440150" y="2077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77</xdr:row>
      <xdr:rowOff>0</xdr:rowOff>
    </xdr:from>
    <xdr:ext cx="65" cy="172227"/>
    <xdr:sp macro="" textlink="">
      <xdr:nvSpPr>
        <xdr:cNvPr id="1210" name="ZoneTexte 1209">
          <a:extLst>
            <a:ext uri="{FF2B5EF4-FFF2-40B4-BE49-F238E27FC236}">
              <a16:creationId xmlns:a16="http://schemas.microsoft.com/office/drawing/2014/main" id="{4910EBBF-D575-464F-B194-C8B61FFAF01E}"/>
            </a:ext>
          </a:extLst>
        </xdr:cNvPr>
        <xdr:cNvSpPr txBox="1"/>
      </xdr:nvSpPr>
      <xdr:spPr>
        <a:xfrm>
          <a:off x="13506450" y="2077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77</xdr:row>
      <xdr:rowOff>0</xdr:rowOff>
    </xdr:from>
    <xdr:ext cx="65" cy="172227"/>
    <xdr:sp macro="" textlink="">
      <xdr:nvSpPr>
        <xdr:cNvPr id="1211" name="ZoneTexte 1210">
          <a:extLst>
            <a:ext uri="{FF2B5EF4-FFF2-40B4-BE49-F238E27FC236}">
              <a16:creationId xmlns:a16="http://schemas.microsoft.com/office/drawing/2014/main" id="{9D1E5B0D-321A-4BA5-8F5B-696FF652F10E}"/>
            </a:ext>
          </a:extLst>
        </xdr:cNvPr>
        <xdr:cNvSpPr txBox="1"/>
      </xdr:nvSpPr>
      <xdr:spPr>
        <a:xfrm>
          <a:off x="16440150" y="2077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77</xdr:row>
      <xdr:rowOff>0</xdr:rowOff>
    </xdr:from>
    <xdr:ext cx="65" cy="172227"/>
    <xdr:sp macro="" textlink="">
      <xdr:nvSpPr>
        <xdr:cNvPr id="1212" name="ZoneTexte 1211">
          <a:extLst>
            <a:ext uri="{FF2B5EF4-FFF2-40B4-BE49-F238E27FC236}">
              <a16:creationId xmlns:a16="http://schemas.microsoft.com/office/drawing/2014/main" id="{ED82513C-6C47-48D0-B09A-88A3C79012BD}"/>
            </a:ext>
          </a:extLst>
        </xdr:cNvPr>
        <xdr:cNvSpPr txBox="1"/>
      </xdr:nvSpPr>
      <xdr:spPr>
        <a:xfrm>
          <a:off x="13506450" y="2077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77</xdr:row>
      <xdr:rowOff>0</xdr:rowOff>
    </xdr:from>
    <xdr:ext cx="65" cy="172227"/>
    <xdr:sp macro="" textlink="">
      <xdr:nvSpPr>
        <xdr:cNvPr id="1213" name="ZoneTexte 1212">
          <a:extLst>
            <a:ext uri="{FF2B5EF4-FFF2-40B4-BE49-F238E27FC236}">
              <a16:creationId xmlns:a16="http://schemas.microsoft.com/office/drawing/2014/main" id="{FBA5CF38-FEFD-4126-A397-D73320D32AF0}"/>
            </a:ext>
          </a:extLst>
        </xdr:cNvPr>
        <xdr:cNvSpPr txBox="1"/>
      </xdr:nvSpPr>
      <xdr:spPr>
        <a:xfrm>
          <a:off x="13506450" y="2077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77</xdr:row>
      <xdr:rowOff>0</xdr:rowOff>
    </xdr:from>
    <xdr:ext cx="65" cy="172227"/>
    <xdr:sp macro="" textlink="">
      <xdr:nvSpPr>
        <xdr:cNvPr id="1214" name="ZoneTexte 1213">
          <a:extLst>
            <a:ext uri="{FF2B5EF4-FFF2-40B4-BE49-F238E27FC236}">
              <a16:creationId xmlns:a16="http://schemas.microsoft.com/office/drawing/2014/main" id="{06ACF580-676D-407E-A8C0-4F10E3E849AD}"/>
            </a:ext>
          </a:extLst>
        </xdr:cNvPr>
        <xdr:cNvSpPr txBox="1"/>
      </xdr:nvSpPr>
      <xdr:spPr>
        <a:xfrm>
          <a:off x="16440150" y="2077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1215" name="ZoneTexte 1214">
          <a:extLst>
            <a:ext uri="{FF2B5EF4-FFF2-40B4-BE49-F238E27FC236}">
              <a16:creationId xmlns:a16="http://schemas.microsoft.com/office/drawing/2014/main" id="{6840AEAC-7871-431A-8AF0-1D9023E9E433}"/>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23</xdr:row>
      <xdr:rowOff>128587</xdr:rowOff>
    </xdr:from>
    <xdr:ext cx="65" cy="172227"/>
    <xdr:sp macro="" textlink="">
      <xdr:nvSpPr>
        <xdr:cNvPr id="1216" name="ZoneTexte 1215">
          <a:extLst>
            <a:ext uri="{FF2B5EF4-FFF2-40B4-BE49-F238E27FC236}">
              <a16:creationId xmlns:a16="http://schemas.microsoft.com/office/drawing/2014/main" id="{CD570CD5-B699-4E62-A2CE-5783FA53A808}"/>
            </a:ext>
          </a:extLst>
        </xdr:cNvPr>
        <xdr:cNvSpPr txBox="1"/>
      </xdr:nvSpPr>
      <xdr:spPr>
        <a:xfrm>
          <a:off x="15192375"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128587</xdr:rowOff>
    </xdr:from>
    <xdr:ext cx="65" cy="172227"/>
    <xdr:sp macro="" textlink="">
      <xdr:nvSpPr>
        <xdr:cNvPr id="1217" name="ZoneTexte 1216">
          <a:extLst>
            <a:ext uri="{FF2B5EF4-FFF2-40B4-BE49-F238E27FC236}">
              <a16:creationId xmlns:a16="http://schemas.microsoft.com/office/drawing/2014/main" id="{63A79317-C48B-434F-9974-2AE99C4195E7}"/>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0</xdr:rowOff>
    </xdr:from>
    <xdr:ext cx="65" cy="172227"/>
    <xdr:sp macro="" textlink="">
      <xdr:nvSpPr>
        <xdr:cNvPr id="1218" name="ZoneTexte 1217">
          <a:extLst>
            <a:ext uri="{FF2B5EF4-FFF2-40B4-BE49-F238E27FC236}">
              <a16:creationId xmlns:a16="http://schemas.microsoft.com/office/drawing/2014/main" id="{BA30442D-3446-47F0-B9F9-F400980E12A8}"/>
            </a:ext>
          </a:extLst>
        </xdr:cNvPr>
        <xdr:cNvSpPr txBox="1"/>
      </xdr:nvSpPr>
      <xdr:spPr>
        <a:xfrm>
          <a:off x="13506450" y="642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23</xdr:row>
      <xdr:rowOff>0</xdr:rowOff>
    </xdr:from>
    <xdr:ext cx="65" cy="172227"/>
    <xdr:sp macro="" textlink="">
      <xdr:nvSpPr>
        <xdr:cNvPr id="1219" name="ZoneTexte 1218">
          <a:extLst>
            <a:ext uri="{FF2B5EF4-FFF2-40B4-BE49-F238E27FC236}">
              <a16:creationId xmlns:a16="http://schemas.microsoft.com/office/drawing/2014/main" id="{24E6774E-4057-4111-81FD-C5163695F084}"/>
            </a:ext>
          </a:extLst>
        </xdr:cNvPr>
        <xdr:cNvSpPr txBox="1"/>
      </xdr:nvSpPr>
      <xdr:spPr>
        <a:xfrm>
          <a:off x="15192375" y="642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1220" name="ZoneTexte 1219">
          <a:extLst>
            <a:ext uri="{FF2B5EF4-FFF2-40B4-BE49-F238E27FC236}">
              <a16:creationId xmlns:a16="http://schemas.microsoft.com/office/drawing/2014/main" id="{76B4E4A9-E307-4CE2-AC86-9B121135A227}"/>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24</xdr:row>
      <xdr:rowOff>128587</xdr:rowOff>
    </xdr:from>
    <xdr:ext cx="65" cy="172227"/>
    <xdr:sp macro="" textlink="">
      <xdr:nvSpPr>
        <xdr:cNvPr id="1221" name="ZoneTexte 1220">
          <a:extLst>
            <a:ext uri="{FF2B5EF4-FFF2-40B4-BE49-F238E27FC236}">
              <a16:creationId xmlns:a16="http://schemas.microsoft.com/office/drawing/2014/main" id="{18B2B608-0D8F-40D7-BD81-18CE6360B2B9}"/>
            </a:ext>
          </a:extLst>
        </xdr:cNvPr>
        <xdr:cNvSpPr txBox="1"/>
      </xdr:nvSpPr>
      <xdr:spPr>
        <a:xfrm>
          <a:off x="15192375"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1222" name="ZoneTexte 1221">
          <a:extLst>
            <a:ext uri="{FF2B5EF4-FFF2-40B4-BE49-F238E27FC236}">
              <a16:creationId xmlns:a16="http://schemas.microsoft.com/office/drawing/2014/main" id="{B982B6DD-5F57-4CBE-B85C-4E0FDCC9CB92}"/>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1223" name="ZoneTexte 1222">
          <a:extLst>
            <a:ext uri="{FF2B5EF4-FFF2-40B4-BE49-F238E27FC236}">
              <a16:creationId xmlns:a16="http://schemas.microsoft.com/office/drawing/2014/main" id="{EE080D0A-D7DA-46F7-889D-ABFF1EFE66EE}"/>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1224" name="ZoneTexte 1223">
          <a:extLst>
            <a:ext uri="{FF2B5EF4-FFF2-40B4-BE49-F238E27FC236}">
              <a16:creationId xmlns:a16="http://schemas.microsoft.com/office/drawing/2014/main" id="{F9D014FC-B4E1-408D-8EDE-A38C23608879}"/>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23</xdr:row>
      <xdr:rowOff>128587</xdr:rowOff>
    </xdr:from>
    <xdr:ext cx="65" cy="172227"/>
    <xdr:sp macro="" textlink="">
      <xdr:nvSpPr>
        <xdr:cNvPr id="1225" name="ZoneTexte 1224">
          <a:extLst>
            <a:ext uri="{FF2B5EF4-FFF2-40B4-BE49-F238E27FC236}">
              <a16:creationId xmlns:a16="http://schemas.microsoft.com/office/drawing/2014/main" id="{7BF6FC75-A3BA-4B92-94FE-60FFC7B881A0}"/>
            </a:ext>
          </a:extLst>
        </xdr:cNvPr>
        <xdr:cNvSpPr txBox="1"/>
      </xdr:nvSpPr>
      <xdr:spPr>
        <a:xfrm>
          <a:off x="15192375"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1226" name="ZoneTexte 1225">
          <a:extLst>
            <a:ext uri="{FF2B5EF4-FFF2-40B4-BE49-F238E27FC236}">
              <a16:creationId xmlns:a16="http://schemas.microsoft.com/office/drawing/2014/main" id="{6DB1F041-879E-4B81-8FCE-A86C31393889}"/>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50</xdr:row>
      <xdr:rowOff>128587</xdr:rowOff>
    </xdr:from>
    <xdr:ext cx="65" cy="172227"/>
    <xdr:sp macro="" textlink="">
      <xdr:nvSpPr>
        <xdr:cNvPr id="1227" name="ZoneTexte 1226">
          <a:extLst>
            <a:ext uri="{FF2B5EF4-FFF2-40B4-BE49-F238E27FC236}">
              <a16:creationId xmlns:a16="http://schemas.microsoft.com/office/drawing/2014/main" id="{E6E35900-9142-4450-8DDC-164532F57BE1}"/>
            </a:ext>
          </a:extLst>
        </xdr:cNvPr>
        <xdr:cNvSpPr txBox="1"/>
      </xdr:nvSpPr>
      <xdr:spPr>
        <a:xfrm>
          <a:off x="15192375"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228" name="ZoneTexte 1227">
          <a:extLst>
            <a:ext uri="{FF2B5EF4-FFF2-40B4-BE49-F238E27FC236}">
              <a16:creationId xmlns:a16="http://schemas.microsoft.com/office/drawing/2014/main" id="{957FE420-DBA5-4EB1-9D0C-A9BB32B6CC9B}"/>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0</xdr:rowOff>
    </xdr:from>
    <xdr:ext cx="65" cy="172227"/>
    <xdr:sp macro="" textlink="">
      <xdr:nvSpPr>
        <xdr:cNvPr id="1229" name="ZoneTexte 1228">
          <a:extLst>
            <a:ext uri="{FF2B5EF4-FFF2-40B4-BE49-F238E27FC236}">
              <a16:creationId xmlns:a16="http://schemas.microsoft.com/office/drawing/2014/main" id="{6D525CE9-06CA-4A60-8174-0204EFDC2C4F}"/>
            </a:ext>
          </a:extLst>
        </xdr:cNvPr>
        <xdr:cNvSpPr txBox="1"/>
      </xdr:nvSpPr>
      <xdr:spPr>
        <a:xfrm>
          <a:off x="13506450" y="1363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56</xdr:row>
      <xdr:rowOff>128587</xdr:rowOff>
    </xdr:from>
    <xdr:ext cx="65" cy="172227"/>
    <xdr:sp macro="" textlink="">
      <xdr:nvSpPr>
        <xdr:cNvPr id="1230" name="ZoneTexte 1229">
          <a:extLst>
            <a:ext uri="{FF2B5EF4-FFF2-40B4-BE49-F238E27FC236}">
              <a16:creationId xmlns:a16="http://schemas.microsoft.com/office/drawing/2014/main" id="{F393DE03-F38C-44C7-BB91-F3B9661BC9C1}"/>
            </a:ext>
          </a:extLst>
        </xdr:cNvPr>
        <xdr:cNvSpPr txBox="1"/>
      </xdr:nvSpPr>
      <xdr:spPr>
        <a:xfrm>
          <a:off x="13506450" y="15359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50</xdr:row>
      <xdr:rowOff>0</xdr:rowOff>
    </xdr:from>
    <xdr:ext cx="65" cy="172227"/>
    <xdr:sp macro="" textlink="">
      <xdr:nvSpPr>
        <xdr:cNvPr id="1231" name="ZoneTexte 1230">
          <a:extLst>
            <a:ext uri="{FF2B5EF4-FFF2-40B4-BE49-F238E27FC236}">
              <a16:creationId xmlns:a16="http://schemas.microsoft.com/office/drawing/2014/main" id="{7C1D7E52-09BB-483D-BA3A-4A24B4DD7DCF}"/>
            </a:ext>
          </a:extLst>
        </xdr:cNvPr>
        <xdr:cNvSpPr txBox="1"/>
      </xdr:nvSpPr>
      <xdr:spPr>
        <a:xfrm>
          <a:off x="15192375" y="1363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1232" name="ZoneTexte 1231">
          <a:extLst>
            <a:ext uri="{FF2B5EF4-FFF2-40B4-BE49-F238E27FC236}">
              <a16:creationId xmlns:a16="http://schemas.microsoft.com/office/drawing/2014/main" id="{E7E8E932-9421-4FA4-AAD7-E38476F8F61A}"/>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51</xdr:row>
      <xdr:rowOff>128587</xdr:rowOff>
    </xdr:from>
    <xdr:ext cx="65" cy="172227"/>
    <xdr:sp macro="" textlink="">
      <xdr:nvSpPr>
        <xdr:cNvPr id="1233" name="ZoneTexte 1232">
          <a:extLst>
            <a:ext uri="{FF2B5EF4-FFF2-40B4-BE49-F238E27FC236}">
              <a16:creationId xmlns:a16="http://schemas.microsoft.com/office/drawing/2014/main" id="{8E703CF5-3E4D-402B-AA18-D598EB5103E6}"/>
            </a:ext>
          </a:extLst>
        </xdr:cNvPr>
        <xdr:cNvSpPr txBox="1"/>
      </xdr:nvSpPr>
      <xdr:spPr>
        <a:xfrm>
          <a:off x="15192375"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1234" name="ZoneTexte 1233">
          <a:extLst>
            <a:ext uri="{FF2B5EF4-FFF2-40B4-BE49-F238E27FC236}">
              <a16:creationId xmlns:a16="http://schemas.microsoft.com/office/drawing/2014/main" id="{2B435273-4D63-4767-BF44-CF31D82FB5DF}"/>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235" name="ZoneTexte 1234">
          <a:extLst>
            <a:ext uri="{FF2B5EF4-FFF2-40B4-BE49-F238E27FC236}">
              <a16:creationId xmlns:a16="http://schemas.microsoft.com/office/drawing/2014/main" id="{8BF57C8B-4EA9-4CEE-A0D9-E05633B77C35}"/>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57</xdr:row>
      <xdr:rowOff>128587</xdr:rowOff>
    </xdr:from>
    <xdr:ext cx="65" cy="172227"/>
    <xdr:sp macro="" textlink="">
      <xdr:nvSpPr>
        <xdr:cNvPr id="1236" name="ZoneTexte 1235">
          <a:extLst>
            <a:ext uri="{FF2B5EF4-FFF2-40B4-BE49-F238E27FC236}">
              <a16:creationId xmlns:a16="http://schemas.microsoft.com/office/drawing/2014/main" id="{EC9368A9-F79D-4D85-9E18-3E564B74FA54}"/>
            </a:ext>
          </a:extLst>
        </xdr:cNvPr>
        <xdr:cNvSpPr txBox="1"/>
      </xdr:nvSpPr>
      <xdr:spPr>
        <a:xfrm>
          <a:off x="13506450" y="1562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50</xdr:row>
      <xdr:rowOff>128587</xdr:rowOff>
    </xdr:from>
    <xdr:ext cx="65" cy="172227"/>
    <xdr:sp macro="" textlink="">
      <xdr:nvSpPr>
        <xdr:cNvPr id="1237" name="ZoneTexte 1236">
          <a:extLst>
            <a:ext uri="{FF2B5EF4-FFF2-40B4-BE49-F238E27FC236}">
              <a16:creationId xmlns:a16="http://schemas.microsoft.com/office/drawing/2014/main" id="{D2714C83-BDA3-48BF-AF91-DFBCDAF7A2CF}"/>
            </a:ext>
          </a:extLst>
        </xdr:cNvPr>
        <xdr:cNvSpPr txBox="1"/>
      </xdr:nvSpPr>
      <xdr:spPr>
        <a:xfrm>
          <a:off x="15192375"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1238" name="ZoneTexte 1237">
          <a:extLst>
            <a:ext uri="{FF2B5EF4-FFF2-40B4-BE49-F238E27FC236}">
              <a16:creationId xmlns:a16="http://schemas.microsoft.com/office/drawing/2014/main" id="{1E036F84-9B55-4849-8622-D2AA5DA6EF36}"/>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23</xdr:row>
      <xdr:rowOff>128587</xdr:rowOff>
    </xdr:from>
    <xdr:ext cx="65" cy="172227"/>
    <xdr:sp macro="" textlink="">
      <xdr:nvSpPr>
        <xdr:cNvPr id="1239" name="ZoneTexte 1238">
          <a:extLst>
            <a:ext uri="{FF2B5EF4-FFF2-40B4-BE49-F238E27FC236}">
              <a16:creationId xmlns:a16="http://schemas.microsoft.com/office/drawing/2014/main" id="{636FDDCE-CFEB-4A7A-ACDB-D7A74B5428A2}"/>
            </a:ext>
          </a:extLst>
        </xdr:cNvPr>
        <xdr:cNvSpPr txBox="1"/>
      </xdr:nvSpPr>
      <xdr:spPr>
        <a:xfrm>
          <a:off x="164401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339725</xdr:colOff>
      <xdr:row>59</xdr:row>
      <xdr:rowOff>165100</xdr:rowOff>
    </xdr:from>
    <xdr:ext cx="4357310" cy="2146300"/>
    <xdr:pic>
      <xdr:nvPicPr>
        <xdr:cNvPr id="1240" name="Image 1239">
          <a:extLst>
            <a:ext uri="{FF2B5EF4-FFF2-40B4-BE49-F238E27FC236}">
              <a16:creationId xmlns:a16="http://schemas.microsoft.com/office/drawing/2014/main" id="{85303A00-6DBE-4EA2-8CD9-6D7A051EB8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41725" y="16195675"/>
          <a:ext cx="4357310" cy="2146300"/>
        </a:xfrm>
        <a:prstGeom prst="rect">
          <a:avLst/>
        </a:prstGeom>
      </xdr:spPr>
    </xdr:pic>
    <xdr:clientData/>
  </xdr:oneCellAnchor>
  <xdr:oneCellAnchor>
    <xdr:from>
      <xdr:col>18</xdr:col>
      <xdr:colOff>0</xdr:colOff>
      <xdr:row>29</xdr:row>
      <xdr:rowOff>128587</xdr:rowOff>
    </xdr:from>
    <xdr:ext cx="65" cy="172227"/>
    <xdr:sp macro="" textlink="">
      <xdr:nvSpPr>
        <xdr:cNvPr id="1241" name="ZoneTexte 1240">
          <a:extLst>
            <a:ext uri="{FF2B5EF4-FFF2-40B4-BE49-F238E27FC236}">
              <a16:creationId xmlns:a16="http://schemas.microsoft.com/office/drawing/2014/main" id="{5A375FFE-6471-412C-B7E3-261E41EE2E4E}"/>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0</xdr:rowOff>
    </xdr:from>
    <xdr:ext cx="65" cy="172227"/>
    <xdr:sp macro="" textlink="">
      <xdr:nvSpPr>
        <xdr:cNvPr id="1242" name="ZoneTexte 1241">
          <a:extLst>
            <a:ext uri="{FF2B5EF4-FFF2-40B4-BE49-F238E27FC236}">
              <a16:creationId xmlns:a16="http://schemas.microsoft.com/office/drawing/2014/main" id="{1D71B7E8-765C-4D6C-9BC0-D8CEB8C20E9E}"/>
            </a:ext>
          </a:extLst>
        </xdr:cNvPr>
        <xdr:cNvSpPr txBox="1"/>
      </xdr:nvSpPr>
      <xdr:spPr>
        <a:xfrm>
          <a:off x="13506450" y="642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128587</xdr:rowOff>
    </xdr:from>
    <xdr:ext cx="65" cy="172227"/>
    <xdr:sp macro="" textlink="">
      <xdr:nvSpPr>
        <xdr:cNvPr id="1243" name="ZoneTexte 1242">
          <a:extLst>
            <a:ext uri="{FF2B5EF4-FFF2-40B4-BE49-F238E27FC236}">
              <a16:creationId xmlns:a16="http://schemas.microsoft.com/office/drawing/2014/main" id="{5D49392C-E8AF-4A0F-B58C-9D30CCC34E00}"/>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23</xdr:row>
      <xdr:rowOff>0</xdr:rowOff>
    </xdr:from>
    <xdr:ext cx="65" cy="172227"/>
    <xdr:sp macro="" textlink="">
      <xdr:nvSpPr>
        <xdr:cNvPr id="1244" name="ZoneTexte 1243">
          <a:extLst>
            <a:ext uri="{FF2B5EF4-FFF2-40B4-BE49-F238E27FC236}">
              <a16:creationId xmlns:a16="http://schemas.microsoft.com/office/drawing/2014/main" id="{6EAFF3A0-70E7-478A-9130-2ED43C54B8C8}"/>
            </a:ext>
          </a:extLst>
        </xdr:cNvPr>
        <xdr:cNvSpPr txBox="1"/>
      </xdr:nvSpPr>
      <xdr:spPr>
        <a:xfrm>
          <a:off x="16440150" y="642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1245" name="ZoneTexte 1244">
          <a:extLst>
            <a:ext uri="{FF2B5EF4-FFF2-40B4-BE49-F238E27FC236}">
              <a16:creationId xmlns:a16="http://schemas.microsoft.com/office/drawing/2014/main" id="{41D3CB37-3938-4A33-AF42-018191D26E77}"/>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24</xdr:row>
      <xdr:rowOff>128587</xdr:rowOff>
    </xdr:from>
    <xdr:ext cx="65" cy="172227"/>
    <xdr:sp macro="" textlink="">
      <xdr:nvSpPr>
        <xdr:cNvPr id="1246" name="ZoneTexte 1245">
          <a:extLst>
            <a:ext uri="{FF2B5EF4-FFF2-40B4-BE49-F238E27FC236}">
              <a16:creationId xmlns:a16="http://schemas.microsoft.com/office/drawing/2014/main" id="{FFDA4E9D-C94E-4AA4-AD6F-02C2C1DB1DBC}"/>
            </a:ext>
          </a:extLst>
        </xdr:cNvPr>
        <xdr:cNvSpPr txBox="1"/>
      </xdr:nvSpPr>
      <xdr:spPr>
        <a:xfrm>
          <a:off x="164401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1247" name="ZoneTexte 1246">
          <a:extLst>
            <a:ext uri="{FF2B5EF4-FFF2-40B4-BE49-F238E27FC236}">
              <a16:creationId xmlns:a16="http://schemas.microsoft.com/office/drawing/2014/main" id="{C3E0A9A2-92CD-4AA2-B5DE-C07DA604AD7C}"/>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1248" name="ZoneTexte 1247">
          <a:extLst>
            <a:ext uri="{FF2B5EF4-FFF2-40B4-BE49-F238E27FC236}">
              <a16:creationId xmlns:a16="http://schemas.microsoft.com/office/drawing/2014/main" id="{D073CCDB-C68F-4938-82A4-1A1C4E68AD83}"/>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1249" name="ZoneTexte 1248">
          <a:extLst>
            <a:ext uri="{FF2B5EF4-FFF2-40B4-BE49-F238E27FC236}">
              <a16:creationId xmlns:a16="http://schemas.microsoft.com/office/drawing/2014/main" id="{43331CCE-7784-47FD-BB62-D5E41B6B165A}"/>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23</xdr:row>
      <xdr:rowOff>128587</xdr:rowOff>
    </xdr:from>
    <xdr:ext cx="65" cy="172227"/>
    <xdr:sp macro="" textlink="">
      <xdr:nvSpPr>
        <xdr:cNvPr id="1250" name="ZoneTexte 1249">
          <a:extLst>
            <a:ext uri="{FF2B5EF4-FFF2-40B4-BE49-F238E27FC236}">
              <a16:creationId xmlns:a16="http://schemas.microsoft.com/office/drawing/2014/main" id="{29F6C053-4869-4816-80F2-FAF40F244D94}"/>
            </a:ext>
          </a:extLst>
        </xdr:cNvPr>
        <xdr:cNvSpPr txBox="1"/>
      </xdr:nvSpPr>
      <xdr:spPr>
        <a:xfrm>
          <a:off x="164401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1251" name="ZoneTexte 1250">
          <a:extLst>
            <a:ext uri="{FF2B5EF4-FFF2-40B4-BE49-F238E27FC236}">
              <a16:creationId xmlns:a16="http://schemas.microsoft.com/office/drawing/2014/main" id="{907A9685-8F32-43D3-932F-AB7418DBF950}"/>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23</xdr:row>
      <xdr:rowOff>128587</xdr:rowOff>
    </xdr:from>
    <xdr:ext cx="65" cy="172227"/>
    <xdr:sp macro="" textlink="">
      <xdr:nvSpPr>
        <xdr:cNvPr id="1252" name="ZoneTexte 1251">
          <a:extLst>
            <a:ext uri="{FF2B5EF4-FFF2-40B4-BE49-F238E27FC236}">
              <a16:creationId xmlns:a16="http://schemas.microsoft.com/office/drawing/2014/main" id="{D27A776E-B336-4233-9387-D3BFC5331F5E}"/>
            </a:ext>
          </a:extLst>
        </xdr:cNvPr>
        <xdr:cNvSpPr txBox="1"/>
      </xdr:nvSpPr>
      <xdr:spPr>
        <a:xfrm>
          <a:off x="164401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128587</xdr:rowOff>
    </xdr:from>
    <xdr:ext cx="65" cy="172227"/>
    <xdr:sp macro="" textlink="">
      <xdr:nvSpPr>
        <xdr:cNvPr id="1253" name="ZoneTexte 1252">
          <a:extLst>
            <a:ext uri="{FF2B5EF4-FFF2-40B4-BE49-F238E27FC236}">
              <a16:creationId xmlns:a16="http://schemas.microsoft.com/office/drawing/2014/main" id="{B21B0482-55D7-4E80-B07D-C231E8FED25F}"/>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0</xdr:rowOff>
    </xdr:from>
    <xdr:ext cx="65" cy="172227"/>
    <xdr:sp macro="" textlink="">
      <xdr:nvSpPr>
        <xdr:cNvPr id="1254" name="ZoneTexte 1253">
          <a:extLst>
            <a:ext uri="{FF2B5EF4-FFF2-40B4-BE49-F238E27FC236}">
              <a16:creationId xmlns:a16="http://schemas.microsoft.com/office/drawing/2014/main" id="{4D48EF4E-EAAE-4D50-95F2-EF370CA55A03}"/>
            </a:ext>
          </a:extLst>
        </xdr:cNvPr>
        <xdr:cNvSpPr txBox="1"/>
      </xdr:nvSpPr>
      <xdr:spPr>
        <a:xfrm>
          <a:off x="13506450" y="642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128587</xdr:rowOff>
    </xdr:from>
    <xdr:ext cx="65" cy="172227"/>
    <xdr:sp macro="" textlink="">
      <xdr:nvSpPr>
        <xdr:cNvPr id="1255" name="ZoneTexte 1254">
          <a:extLst>
            <a:ext uri="{FF2B5EF4-FFF2-40B4-BE49-F238E27FC236}">
              <a16:creationId xmlns:a16="http://schemas.microsoft.com/office/drawing/2014/main" id="{4565440A-8264-48C3-90E3-A9971B3F84C2}"/>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23</xdr:row>
      <xdr:rowOff>0</xdr:rowOff>
    </xdr:from>
    <xdr:ext cx="65" cy="172227"/>
    <xdr:sp macro="" textlink="">
      <xdr:nvSpPr>
        <xdr:cNvPr id="1256" name="ZoneTexte 1255">
          <a:extLst>
            <a:ext uri="{FF2B5EF4-FFF2-40B4-BE49-F238E27FC236}">
              <a16:creationId xmlns:a16="http://schemas.microsoft.com/office/drawing/2014/main" id="{54D7E4B8-FF7A-40BB-B0D7-8CE45057498A}"/>
            </a:ext>
          </a:extLst>
        </xdr:cNvPr>
        <xdr:cNvSpPr txBox="1"/>
      </xdr:nvSpPr>
      <xdr:spPr>
        <a:xfrm>
          <a:off x="16440150" y="642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1257" name="ZoneTexte 1256">
          <a:extLst>
            <a:ext uri="{FF2B5EF4-FFF2-40B4-BE49-F238E27FC236}">
              <a16:creationId xmlns:a16="http://schemas.microsoft.com/office/drawing/2014/main" id="{E05CFC92-242C-4B1B-A5BB-612DFE14043B}"/>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24</xdr:row>
      <xdr:rowOff>128587</xdr:rowOff>
    </xdr:from>
    <xdr:ext cx="65" cy="172227"/>
    <xdr:sp macro="" textlink="">
      <xdr:nvSpPr>
        <xdr:cNvPr id="1258" name="ZoneTexte 1257">
          <a:extLst>
            <a:ext uri="{FF2B5EF4-FFF2-40B4-BE49-F238E27FC236}">
              <a16:creationId xmlns:a16="http://schemas.microsoft.com/office/drawing/2014/main" id="{41660621-53C5-4801-81EB-9DFE3C1017F7}"/>
            </a:ext>
          </a:extLst>
        </xdr:cNvPr>
        <xdr:cNvSpPr txBox="1"/>
      </xdr:nvSpPr>
      <xdr:spPr>
        <a:xfrm>
          <a:off x="164401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1259" name="ZoneTexte 1258">
          <a:extLst>
            <a:ext uri="{FF2B5EF4-FFF2-40B4-BE49-F238E27FC236}">
              <a16:creationId xmlns:a16="http://schemas.microsoft.com/office/drawing/2014/main" id="{8171C323-2665-41FD-A626-10958356B7D3}"/>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1260" name="ZoneTexte 1259">
          <a:extLst>
            <a:ext uri="{FF2B5EF4-FFF2-40B4-BE49-F238E27FC236}">
              <a16:creationId xmlns:a16="http://schemas.microsoft.com/office/drawing/2014/main" id="{B7CD0B2A-1364-4841-AAC7-F847D6E6336F}"/>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1261" name="ZoneTexte 1260">
          <a:extLst>
            <a:ext uri="{FF2B5EF4-FFF2-40B4-BE49-F238E27FC236}">
              <a16:creationId xmlns:a16="http://schemas.microsoft.com/office/drawing/2014/main" id="{4C313163-FCBD-45E1-BC68-AEDB720F258B}"/>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23</xdr:row>
      <xdr:rowOff>128587</xdr:rowOff>
    </xdr:from>
    <xdr:ext cx="65" cy="172227"/>
    <xdr:sp macro="" textlink="">
      <xdr:nvSpPr>
        <xdr:cNvPr id="1262" name="ZoneTexte 1261">
          <a:extLst>
            <a:ext uri="{FF2B5EF4-FFF2-40B4-BE49-F238E27FC236}">
              <a16:creationId xmlns:a16="http://schemas.microsoft.com/office/drawing/2014/main" id="{0D4169E6-A9F8-4A8D-8D95-DF4AD12DC88B}"/>
            </a:ext>
          </a:extLst>
        </xdr:cNvPr>
        <xdr:cNvSpPr txBox="1"/>
      </xdr:nvSpPr>
      <xdr:spPr>
        <a:xfrm>
          <a:off x="164401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1263" name="ZoneTexte 1262">
          <a:extLst>
            <a:ext uri="{FF2B5EF4-FFF2-40B4-BE49-F238E27FC236}">
              <a16:creationId xmlns:a16="http://schemas.microsoft.com/office/drawing/2014/main" id="{20ABB8B0-DE1F-4319-9EC1-2DAD7B3E0C61}"/>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1264" name="ZoneTexte 1263">
          <a:extLst>
            <a:ext uri="{FF2B5EF4-FFF2-40B4-BE49-F238E27FC236}">
              <a16:creationId xmlns:a16="http://schemas.microsoft.com/office/drawing/2014/main" id="{64D0CD2E-E5EE-4A9D-825A-FDEAD39EDAB2}"/>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1265" name="ZoneTexte 1264">
          <a:extLst>
            <a:ext uri="{FF2B5EF4-FFF2-40B4-BE49-F238E27FC236}">
              <a16:creationId xmlns:a16="http://schemas.microsoft.com/office/drawing/2014/main" id="{20B592D3-4FE4-4403-91C5-39B08EF476E9}"/>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266" name="ZoneTexte 1265">
          <a:extLst>
            <a:ext uri="{FF2B5EF4-FFF2-40B4-BE49-F238E27FC236}">
              <a16:creationId xmlns:a16="http://schemas.microsoft.com/office/drawing/2014/main" id="{AE1F3B2F-939A-4928-99A3-D3C4E58A9AAB}"/>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267" name="ZoneTexte 1266">
          <a:extLst>
            <a:ext uri="{FF2B5EF4-FFF2-40B4-BE49-F238E27FC236}">
              <a16:creationId xmlns:a16="http://schemas.microsoft.com/office/drawing/2014/main" id="{345B95A8-7046-46AB-8B4B-14A2B49481C8}"/>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268" name="ZoneTexte 1267">
          <a:extLst>
            <a:ext uri="{FF2B5EF4-FFF2-40B4-BE49-F238E27FC236}">
              <a16:creationId xmlns:a16="http://schemas.microsoft.com/office/drawing/2014/main" id="{40F946BF-21AC-4FAA-8C8C-6F261116396F}"/>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269" name="ZoneTexte 1268">
          <a:extLst>
            <a:ext uri="{FF2B5EF4-FFF2-40B4-BE49-F238E27FC236}">
              <a16:creationId xmlns:a16="http://schemas.microsoft.com/office/drawing/2014/main" id="{6DA2AED2-2515-4ADF-B08B-3DA668A49E48}"/>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270" name="ZoneTexte 1269">
          <a:extLst>
            <a:ext uri="{FF2B5EF4-FFF2-40B4-BE49-F238E27FC236}">
              <a16:creationId xmlns:a16="http://schemas.microsoft.com/office/drawing/2014/main" id="{EDD5735C-86C2-48CB-B8EA-0D5D63B618A1}"/>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271" name="ZoneTexte 1270">
          <a:extLst>
            <a:ext uri="{FF2B5EF4-FFF2-40B4-BE49-F238E27FC236}">
              <a16:creationId xmlns:a16="http://schemas.microsoft.com/office/drawing/2014/main" id="{A7C62A56-FB70-4205-8715-24F2393AA537}"/>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272" name="ZoneTexte 1271">
          <a:extLst>
            <a:ext uri="{FF2B5EF4-FFF2-40B4-BE49-F238E27FC236}">
              <a16:creationId xmlns:a16="http://schemas.microsoft.com/office/drawing/2014/main" id="{498FFDEF-98BB-4419-B751-28AF61D7E56B}"/>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273" name="ZoneTexte 1272">
          <a:extLst>
            <a:ext uri="{FF2B5EF4-FFF2-40B4-BE49-F238E27FC236}">
              <a16:creationId xmlns:a16="http://schemas.microsoft.com/office/drawing/2014/main" id="{B37C3B08-78DE-4052-86C6-3225F7B7662F}"/>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274" name="ZoneTexte 1273">
          <a:extLst>
            <a:ext uri="{FF2B5EF4-FFF2-40B4-BE49-F238E27FC236}">
              <a16:creationId xmlns:a16="http://schemas.microsoft.com/office/drawing/2014/main" id="{EAFBA2DE-132D-4326-9382-CDEC06234F42}"/>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275" name="ZoneTexte 1274">
          <a:extLst>
            <a:ext uri="{FF2B5EF4-FFF2-40B4-BE49-F238E27FC236}">
              <a16:creationId xmlns:a16="http://schemas.microsoft.com/office/drawing/2014/main" id="{09A0FF40-CA7A-4C98-92C9-3A0986BCA42E}"/>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276" name="ZoneTexte 1275">
          <a:extLst>
            <a:ext uri="{FF2B5EF4-FFF2-40B4-BE49-F238E27FC236}">
              <a16:creationId xmlns:a16="http://schemas.microsoft.com/office/drawing/2014/main" id="{E0E8C246-407F-44EE-8DEE-3418ECDFA7A4}"/>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277" name="ZoneTexte 1276">
          <a:extLst>
            <a:ext uri="{FF2B5EF4-FFF2-40B4-BE49-F238E27FC236}">
              <a16:creationId xmlns:a16="http://schemas.microsoft.com/office/drawing/2014/main" id="{9A232DE1-82A3-4511-99FD-A491610F09BE}"/>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278" name="ZoneTexte 1277">
          <a:extLst>
            <a:ext uri="{FF2B5EF4-FFF2-40B4-BE49-F238E27FC236}">
              <a16:creationId xmlns:a16="http://schemas.microsoft.com/office/drawing/2014/main" id="{A7CB3C43-5DCA-44E4-B3AE-4612B8BA2132}"/>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279" name="ZoneTexte 1278">
          <a:extLst>
            <a:ext uri="{FF2B5EF4-FFF2-40B4-BE49-F238E27FC236}">
              <a16:creationId xmlns:a16="http://schemas.microsoft.com/office/drawing/2014/main" id="{F294FE56-4D91-4090-B5F1-444937BAC864}"/>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280" name="ZoneTexte 1279">
          <a:extLst>
            <a:ext uri="{FF2B5EF4-FFF2-40B4-BE49-F238E27FC236}">
              <a16:creationId xmlns:a16="http://schemas.microsoft.com/office/drawing/2014/main" id="{5DD82C37-636B-4010-B860-085E1BC577EB}"/>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1281" name="ZoneTexte 1280">
          <a:extLst>
            <a:ext uri="{FF2B5EF4-FFF2-40B4-BE49-F238E27FC236}">
              <a16:creationId xmlns:a16="http://schemas.microsoft.com/office/drawing/2014/main" id="{B50169DB-1265-4E92-89F8-9C5B8C914565}"/>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282" name="ZoneTexte 1281">
          <a:extLst>
            <a:ext uri="{FF2B5EF4-FFF2-40B4-BE49-F238E27FC236}">
              <a16:creationId xmlns:a16="http://schemas.microsoft.com/office/drawing/2014/main" id="{6760A78C-2BFF-4400-BAF3-6989261ED9A8}"/>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1283" name="ZoneTexte 1282">
          <a:extLst>
            <a:ext uri="{FF2B5EF4-FFF2-40B4-BE49-F238E27FC236}">
              <a16:creationId xmlns:a16="http://schemas.microsoft.com/office/drawing/2014/main" id="{60223C00-6DAE-44EE-B771-85567AB42841}"/>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284" name="ZoneTexte 1283">
          <a:extLst>
            <a:ext uri="{FF2B5EF4-FFF2-40B4-BE49-F238E27FC236}">
              <a16:creationId xmlns:a16="http://schemas.microsoft.com/office/drawing/2014/main" id="{C792A9ED-56FC-493D-9B67-814B53AA765A}"/>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1285" name="ZoneTexte 1284">
          <a:extLst>
            <a:ext uri="{FF2B5EF4-FFF2-40B4-BE49-F238E27FC236}">
              <a16:creationId xmlns:a16="http://schemas.microsoft.com/office/drawing/2014/main" id="{AFA32EA9-0F3A-4093-83F1-EA97C33E1020}"/>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286" name="ZoneTexte 1285">
          <a:extLst>
            <a:ext uri="{FF2B5EF4-FFF2-40B4-BE49-F238E27FC236}">
              <a16:creationId xmlns:a16="http://schemas.microsoft.com/office/drawing/2014/main" id="{335DB77F-2D8B-44DB-8FC2-B025E9E6727B}"/>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287" name="ZoneTexte 1286">
          <a:extLst>
            <a:ext uri="{FF2B5EF4-FFF2-40B4-BE49-F238E27FC236}">
              <a16:creationId xmlns:a16="http://schemas.microsoft.com/office/drawing/2014/main" id="{A4212971-8C4C-446E-9A2E-0B849F01FD46}"/>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288" name="ZoneTexte 1287">
          <a:extLst>
            <a:ext uri="{FF2B5EF4-FFF2-40B4-BE49-F238E27FC236}">
              <a16:creationId xmlns:a16="http://schemas.microsoft.com/office/drawing/2014/main" id="{93ECF9BB-8927-4CC8-95A0-9DD5B19CB2B6}"/>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289" name="ZoneTexte 1288">
          <a:extLst>
            <a:ext uri="{FF2B5EF4-FFF2-40B4-BE49-F238E27FC236}">
              <a16:creationId xmlns:a16="http://schemas.microsoft.com/office/drawing/2014/main" id="{48081A5C-0A5A-4699-AF2B-60D4203EA99E}"/>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290" name="ZoneTexte 1289">
          <a:extLst>
            <a:ext uri="{FF2B5EF4-FFF2-40B4-BE49-F238E27FC236}">
              <a16:creationId xmlns:a16="http://schemas.microsoft.com/office/drawing/2014/main" id="{EBE72148-1196-4B87-B9D5-67C554A0BFF3}"/>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291" name="ZoneTexte 1290">
          <a:extLst>
            <a:ext uri="{FF2B5EF4-FFF2-40B4-BE49-F238E27FC236}">
              <a16:creationId xmlns:a16="http://schemas.microsoft.com/office/drawing/2014/main" id="{3B28438E-B5F1-4CCB-84B0-3150AF0F9342}"/>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292" name="ZoneTexte 1291">
          <a:extLst>
            <a:ext uri="{FF2B5EF4-FFF2-40B4-BE49-F238E27FC236}">
              <a16:creationId xmlns:a16="http://schemas.microsoft.com/office/drawing/2014/main" id="{B282C8A0-464D-4D93-85BA-328FC6753098}"/>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293" name="ZoneTexte 1292">
          <a:extLst>
            <a:ext uri="{FF2B5EF4-FFF2-40B4-BE49-F238E27FC236}">
              <a16:creationId xmlns:a16="http://schemas.microsoft.com/office/drawing/2014/main" id="{3F89B2EC-513F-450F-AD94-B4EBDF866926}"/>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294" name="ZoneTexte 1293">
          <a:extLst>
            <a:ext uri="{FF2B5EF4-FFF2-40B4-BE49-F238E27FC236}">
              <a16:creationId xmlns:a16="http://schemas.microsoft.com/office/drawing/2014/main" id="{5F32265F-2456-4EA8-AC21-2F8F8DA2CB66}"/>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295" name="ZoneTexte 1294">
          <a:extLst>
            <a:ext uri="{FF2B5EF4-FFF2-40B4-BE49-F238E27FC236}">
              <a16:creationId xmlns:a16="http://schemas.microsoft.com/office/drawing/2014/main" id="{677894C8-1926-47FE-8E29-3ECEF6E2BC67}"/>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296" name="ZoneTexte 1295">
          <a:extLst>
            <a:ext uri="{FF2B5EF4-FFF2-40B4-BE49-F238E27FC236}">
              <a16:creationId xmlns:a16="http://schemas.microsoft.com/office/drawing/2014/main" id="{8976580E-AD0B-4F84-B7A1-A2E6311431FA}"/>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297" name="ZoneTexte 1296">
          <a:extLst>
            <a:ext uri="{FF2B5EF4-FFF2-40B4-BE49-F238E27FC236}">
              <a16:creationId xmlns:a16="http://schemas.microsoft.com/office/drawing/2014/main" id="{1E39C521-82D9-48AD-A37F-8FA1958B6688}"/>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298" name="ZoneTexte 1297">
          <a:extLst>
            <a:ext uri="{FF2B5EF4-FFF2-40B4-BE49-F238E27FC236}">
              <a16:creationId xmlns:a16="http://schemas.microsoft.com/office/drawing/2014/main" id="{F25C4111-E1AA-431A-8BF1-61CB1814A958}"/>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299" name="ZoneTexte 1298">
          <a:extLst>
            <a:ext uri="{FF2B5EF4-FFF2-40B4-BE49-F238E27FC236}">
              <a16:creationId xmlns:a16="http://schemas.microsoft.com/office/drawing/2014/main" id="{656D6644-2E8A-4FE9-B21E-5B8763C47CFB}"/>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300" name="ZoneTexte 1299">
          <a:extLst>
            <a:ext uri="{FF2B5EF4-FFF2-40B4-BE49-F238E27FC236}">
              <a16:creationId xmlns:a16="http://schemas.microsoft.com/office/drawing/2014/main" id="{566F0587-E600-4F4A-9367-8BAE475B8048}"/>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301" name="ZoneTexte 1300">
          <a:extLst>
            <a:ext uri="{FF2B5EF4-FFF2-40B4-BE49-F238E27FC236}">
              <a16:creationId xmlns:a16="http://schemas.microsoft.com/office/drawing/2014/main" id="{B0789C12-5BAF-49D0-9384-6155ABF49EAD}"/>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302" name="ZoneTexte 1301">
          <a:extLst>
            <a:ext uri="{FF2B5EF4-FFF2-40B4-BE49-F238E27FC236}">
              <a16:creationId xmlns:a16="http://schemas.microsoft.com/office/drawing/2014/main" id="{BC230874-4322-4ADA-884F-70602E763DA5}"/>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303" name="ZoneTexte 1302">
          <a:extLst>
            <a:ext uri="{FF2B5EF4-FFF2-40B4-BE49-F238E27FC236}">
              <a16:creationId xmlns:a16="http://schemas.microsoft.com/office/drawing/2014/main" id="{CDD5E2CB-286F-49B4-AD68-56E6D5E79671}"/>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304" name="ZoneTexte 1303">
          <a:extLst>
            <a:ext uri="{FF2B5EF4-FFF2-40B4-BE49-F238E27FC236}">
              <a16:creationId xmlns:a16="http://schemas.microsoft.com/office/drawing/2014/main" id="{A5E734C5-2AEC-44DC-A745-77E4A4978238}"/>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305" name="ZoneTexte 1304">
          <a:extLst>
            <a:ext uri="{FF2B5EF4-FFF2-40B4-BE49-F238E27FC236}">
              <a16:creationId xmlns:a16="http://schemas.microsoft.com/office/drawing/2014/main" id="{D78E8FAB-2D2E-42F2-9217-140E2C93BB61}"/>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306" name="ZoneTexte 1305">
          <a:extLst>
            <a:ext uri="{FF2B5EF4-FFF2-40B4-BE49-F238E27FC236}">
              <a16:creationId xmlns:a16="http://schemas.microsoft.com/office/drawing/2014/main" id="{D1603B0D-ECEB-4AA3-83D5-578A9C2CE681}"/>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307" name="ZoneTexte 1306">
          <a:extLst>
            <a:ext uri="{FF2B5EF4-FFF2-40B4-BE49-F238E27FC236}">
              <a16:creationId xmlns:a16="http://schemas.microsoft.com/office/drawing/2014/main" id="{52B00724-088C-44D1-A477-C2E2936E644A}"/>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308" name="ZoneTexte 1307">
          <a:extLst>
            <a:ext uri="{FF2B5EF4-FFF2-40B4-BE49-F238E27FC236}">
              <a16:creationId xmlns:a16="http://schemas.microsoft.com/office/drawing/2014/main" id="{23782BB6-9693-4782-AF4D-BE2593F5BD3F}"/>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309" name="ZoneTexte 1308">
          <a:extLst>
            <a:ext uri="{FF2B5EF4-FFF2-40B4-BE49-F238E27FC236}">
              <a16:creationId xmlns:a16="http://schemas.microsoft.com/office/drawing/2014/main" id="{67397007-96BC-4922-8E3D-D3DD08D734D8}"/>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310" name="ZoneTexte 1309">
          <a:extLst>
            <a:ext uri="{FF2B5EF4-FFF2-40B4-BE49-F238E27FC236}">
              <a16:creationId xmlns:a16="http://schemas.microsoft.com/office/drawing/2014/main" id="{075FAFC6-6EF2-4534-A941-BD3E437BE552}"/>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311" name="ZoneTexte 1310">
          <a:extLst>
            <a:ext uri="{FF2B5EF4-FFF2-40B4-BE49-F238E27FC236}">
              <a16:creationId xmlns:a16="http://schemas.microsoft.com/office/drawing/2014/main" id="{2CD60AA6-FBF9-4614-90C9-AF24E9729C0E}"/>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312" name="ZoneTexte 1311">
          <a:extLst>
            <a:ext uri="{FF2B5EF4-FFF2-40B4-BE49-F238E27FC236}">
              <a16:creationId xmlns:a16="http://schemas.microsoft.com/office/drawing/2014/main" id="{BEC6BC7B-0CF9-4C4B-9F06-EBF0EE49496A}"/>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313" name="ZoneTexte 1312">
          <a:extLst>
            <a:ext uri="{FF2B5EF4-FFF2-40B4-BE49-F238E27FC236}">
              <a16:creationId xmlns:a16="http://schemas.microsoft.com/office/drawing/2014/main" id="{F9398B97-8A35-4445-8992-51F00F293601}"/>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314" name="ZoneTexte 1313">
          <a:extLst>
            <a:ext uri="{FF2B5EF4-FFF2-40B4-BE49-F238E27FC236}">
              <a16:creationId xmlns:a16="http://schemas.microsoft.com/office/drawing/2014/main" id="{C999D632-E2ED-43E0-8546-4AD8B3B06931}"/>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315" name="ZoneTexte 1314">
          <a:extLst>
            <a:ext uri="{FF2B5EF4-FFF2-40B4-BE49-F238E27FC236}">
              <a16:creationId xmlns:a16="http://schemas.microsoft.com/office/drawing/2014/main" id="{6650BE1F-F327-476D-ABF6-38E985E5E6C1}"/>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316" name="ZoneTexte 1315">
          <a:extLst>
            <a:ext uri="{FF2B5EF4-FFF2-40B4-BE49-F238E27FC236}">
              <a16:creationId xmlns:a16="http://schemas.microsoft.com/office/drawing/2014/main" id="{5C07D886-7526-4D74-A5EF-595D60B20C29}"/>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317" name="ZoneTexte 1316">
          <a:extLst>
            <a:ext uri="{FF2B5EF4-FFF2-40B4-BE49-F238E27FC236}">
              <a16:creationId xmlns:a16="http://schemas.microsoft.com/office/drawing/2014/main" id="{6085FD9B-F04F-406F-88C8-737A387C9821}"/>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318" name="ZoneTexte 1317">
          <a:extLst>
            <a:ext uri="{FF2B5EF4-FFF2-40B4-BE49-F238E27FC236}">
              <a16:creationId xmlns:a16="http://schemas.microsoft.com/office/drawing/2014/main" id="{02B4F73E-C8FB-4398-9460-752FC1FFCFEF}"/>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319" name="ZoneTexte 1318">
          <a:extLst>
            <a:ext uri="{FF2B5EF4-FFF2-40B4-BE49-F238E27FC236}">
              <a16:creationId xmlns:a16="http://schemas.microsoft.com/office/drawing/2014/main" id="{2E0EFF39-3AEE-44EE-AFED-BAE53208C220}"/>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320" name="ZoneTexte 1319">
          <a:extLst>
            <a:ext uri="{FF2B5EF4-FFF2-40B4-BE49-F238E27FC236}">
              <a16:creationId xmlns:a16="http://schemas.microsoft.com/office/drawing/2014/main" id="{F8C34640-2D4F-4FC2-BB46-976737A3CB6B}"/>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321" name="ZoneTexte 1320">
          <a:extLst>
            <a:ext uri="{FF2B5EF4-FFF2-40B4-BE49-F238E27FC236}">
              <a16:creationId xmlns:a16="http://schemas.microsoft.com/office/drawing/2014/main" id="{0B1F1190-7D4B-4D6F-BFFA-5775EF05E680}"/>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322" name="ZoneTexte 1321">
          <a:extLst>
            <a:ext uri="{FF2B5EF4-FFF2-40B4-BE49-F238E27FC236}">
              <a16:creationId xmlns:a16="http://schemas.microsoft.com/office/drawing/2014/main" id="{2EC22DBB-8709-47E6-A426-8EFB89297247}"/>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323" name="ZoneTexte 1322">
          <a:extLst>
            <a:ext uri="{FF2B5EF4-FFF2-40B4-BE49-F238E27FC236}">
              <a16:creationId xmlns:a16="http://schemas.microsoft.com/office/drawing/2014/main" id="{AFCCFA60-60D7-48F1-8464-A96D3225C9F8}"/>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324" name="ZoneTexte 1323">
          <a:extLst>
            <a:ext uri="{FF2B5EF4-FFF2-40B4-BE49-F238E27FC236}">
              <a16:creationId xmlns:a16="http://schemas.microsoft.com/office/drawing/2014/main" id="{F48F47B3-38C9-4C52-9974-E7E9F44EA8E9}"/>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325" name="ZoneTexte 1324">
          <a:extLst>
            <a:ext uri="{FF2B5EF4-FFF2-40B4-BE49-F238E27FC236}">
              <a16:creationId xmlns:a16="http://schemas.microsoft.com/office/drawing/2014/main" id="{6155F137-5816-4480-BF74-7192C199ABAF}"/>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326" name="ZoneTexte 1325">
          <a:extLst>
            <a:ext uri="{FF2B5EF4-FFF2-40B4-BE49-F238E27FC236}">
              <a16:creationId xmlns:a16="http://schemas.microsoft.com/office/drawing/2014/main" id="{286B233D-1FD9-4179-A3A9-70DDC0FBBB4E}"/>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327" name="ZoneTexte 1326">
          <a:extLst>
            <a:ext uri="{FF2B5EF4-FFF2-40B4-BE49-F238E27FC236}">
              <a16:creationId xmlns:a16="http://schemas.microsoft.com/office/drawing/2014/main" id="{894E658D-3FED-4149-94ED-49EBBE8A73C2}"/>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328" name="ZoneTexte 1327">
          <a:extLst>
            <a:ext uri="{FF2B5EF4-FFF2-40B4-BE49-F238E27FC236}">
              <a16:creationId xmlns:a16="http://schemas.microsoft.com/office/drawing/2014/main" id="{75079F19-93B9-419A-929B-8D5273683644}"/>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329" name="ZoneTexte 1328">
          <a:extLst>
            <a:ext uri="{FF2B5EF4-FFF2-40B4-BE49-F238E27FC236}">
              <a16:creationId xmlns:a16="http://schemas.microsoft.com/office/drawing/2014/main" id="{37820BBE-DCF9-4D00-82B9-992DE5328745}"/>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330" name="ZoneTexte 1329">
          <a:extLst>
            <a:ext uri="{FF2B5EF4-FFF2-40B4-BE49-F238E27FC236}">
              <a16:creationId xmlns:a16="http://schemas.microsoft.com/office/drawing/2014/main" id="{D116CBD0-FDFF-4C93-AE24-1F10CBAC4F1F}"/>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331" name="ZoneTexte 1330">
          <a:extLst>
            <a:ext uri="{FF2B5EF4-FFF2-40B4-BE49-F238E27FC236}">
              <a16:creationId xmlns:a16="http://schemas.microsoft.com/office/drawing/2014/main" id="{8689D42D-FB40-4AD5-BF5F-BC42C8357935}"/>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332" name="ZoneTexte 1331">
          <a:extLst>
            <a:ext uri="{FF2B5EF4-FFF2-40B4-BE49-F238E27FC236}">
              <a16:creationId xmlns:a16="http://schemas.microsoft.com/office/drawing/2014/main" id="{F3319E9F-FA5A-4370-AC6C-37BEC6ED5646}"/>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333" name="ZoneTexte 1332">
          <a:extLst>
            <a:ext uri="{FF2B5EF4-FFF2-40B4-BE49-F238E27FC236}">
              <a16:creationId xmlns:a16="http://schemas.microsoft.com/office/drawing/2014/main" id="{66E908C5-B773-4396-BC5B-736D18CC2225}"/>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334" name="ZoneTexte 1333">
          <a:extLst>
            <a:ext uri="{FF2B5EF4-FFF2-40B4-BE49-F238E27FC236}">
              <a16:creationId xmlns:a16="http://schemas.microsoft.com/office/drawing/2014/main" id="{6A12E840-CF8A-4777-9A58-A16FCC337DF3}"/>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335" name="ZoneTexte 1334">
          <a:extLst>
            <a:ext uri="{FF2B5EF4-FFF2-40B4-BE49-F238E27FC236}">
              <a16:creationId xmlns:a16="http://schemas.microsoft.com/office/drawing/2014/main" id="{C3974A7E-523F-4E5F-838F-535A950A044A}"/>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336" name="ZoneTexte 1335">
          <a:extLst>
            <a:ext uri="{FF2B5EF4-FFF2-40B4-BE49-F238E27FC236}">
              <a16:creationId xmlns:a16="http://schemas.microsoft.com/office/drawing/2014/main" id="{ECDACA87-4014-461D-B6E8-8791066B9A84}"/>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337" name="ZoneTexte 1336">
          <a:extLst>
            <a:ext uri="{FF2B5EF4-FFF2-40B4-BE49-F238E27FC236}">
              <a16:creationId xmlns:a16="http://schemas.microsoft.com/office/drawing/2014/main" id="{A31DE9A5-DE82-42C3-B6B1-F78B81FD3EBC}"/>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338" name="ZoneTexte 1337">
          <a:extLst>
            <a:ext uri="{FF2B5EF4-FFF2-40B4-BE49-F238E27FC236}">
              <a16:creationId xmlns:a16="http://schemas.microsoft.com/office/drawing/2014/main" id="{EFDAECCE-AD0A-4D30-82C0-489809FC3188}"/>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39" name="ZoneTexte 1338">
          <a:extLst>
            <a:ext uri="{FF2B5EF4-FFF2-40B4-BE49-F238E27FC236}">
              <a16:creationId xmlns:a16="http://schemas.microsoft.com/office/drawing/2014/main" id="{950324A2-8881-43B9-86DF-4505C4A7C10F}"/>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340" name="ZoneTexte 1339">
          <a:extLst>
            <a:ext uri="{FF2B5EF4-FFF2-40B4-BE49-F238E27FC236}">
              <a16:creationId xmlns:a16="http://schemas.microsoft.com/office/drawing/2014/main" id="{368A3087-28CD-4D60-B3B0-2757C07E81D4}"/>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41" name="ZoneTexte 1340">
          <a:extLst>
            <a:ext uri="{FF2B5EF4-FFF2-40B4-BE49-F238E27FC236}">
              <a16:creationId xmlns:a16="http://schemas.microsoft.com/office/drawing/2014/main" id="{57C09117-D112-4373-9BCE-AD36CC624533}"/>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342" name="ZoneTexte 1341">
          <a:extLst>
            <a:ext uri="{FF2B5EF4-FFF2-40B4-BE49-F238E27FC236}">
              <a16:creationId xmlns:a16="http://schemas.microsoft.com/office/drawing/2014/main" id="{366B962D-115D-4FF4-903A-CE9033FD392B}"/>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43" name="ZoneTexte 1342">
          <a:extLst>
            <a:ext uri="{FF2B5EF4-FFF2-40B4-BE49-F238E27FC236}">
              <a16:creationId xmlns:a16="http://schemas.microsoft.com/office/drawing/2014/main" id="{B1256820-A7E3-48D8-9858-BCFEDD5804F2}"/>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44" name="ZoneTexte 1343">
          <a:extLst>
            <a:ext uri="{FF2B5EF4-FFF2-40B4-BE49-F238E27FC236}">
              <a16:creationId xmlns:a16="http://schemas.microsoft.com/office/drawing/2014/main" id="{D6B970CC-9C7F-4CA8-9C64-55CF6B3364A9}"/>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45" name="ZoneTexte 1344">
          <a:extLst>
            <a:ext uri="{FF2B5EF4-FFF2-40B4-BE49-F238E27FC236}">
              <a16:creationId xmlns:a16="http://schemas.microsoft.com/office/drawing/2014/main" id="{24582468-DCBD-4072-9E33-BA26707D8BDD}"/>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46" name="ZoneTexte 1345">
          <a:extLst>
            <a:ext uri="{FF2B5EF4-FFF2-40B4-BE49-F238E27FC236}">
              <a16:creationId xmlns:a16="http://schemas.microsoft.com/office/drawing/2014/main" id="{007CC761-FFD1-4B9E-9ED4-13C3C9265924}"/>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47" name="ZoneTexte 1346">
          <a:extLst>
            <a:ext uri="{FF2B5EF4-FFF2-40B4-BE49-F238E27FC236}">
              <a16:creationId xmlns:a16="http://schemas.microsoft.com/office/drawing/2014/main" id="{33C02B74-E56D-43B7-84AC-765A35A43657}"/>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48" name="ZoneTexte 1347">
          <a:extLst>
            <a:ext uri="{FF2B5EF4-FFF2-40B4-BE49-F238E27FC236}">
              <a16:creationId xmlns:a16="http://schemas.microsoft.com/office/drawing/2014/main" id="{DCA11768-6677-44CE-B2B8-CB3C6DCC388C}"/>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49" name="ZoneTexte 1348">
          <a:extLst>
            <a:ext uri="{FF2B5EF4-FFF2-40B4-BE49-F238E27FC236}">
              <a16:creationId xmlns:a16="http://schemas.microsoft.com/office/drawing/2014/main" id="{F2CBA9FB-A1C5-475E-AE8C-1D3DFA83CC3C}"/>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50" name="ZoneTexte 1349">
          <a:extLst>
            <a:ext uri="{FF2B5EF4-FFF2-40B4-BE49-F238E27FC236}">
              <a16:creationId xmlns:a16="http://schemas.microsoft.com/office/drawing/2014/main" id="{1804F5F6-CEFC-4BC2-8C09-3CE3FF5FB259}"/>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51" name="ZoneTexte 1350">
          <a:extLst>
            <a:ext uri="{FF2B5EF4-FFF2-40B4-BE49-F238E27FC236}">
              <a16:creationId xmlns:a16="http://schemas.microsoft.com/office/drawing/2014/main" id="{EB77C96E-4706-49ED-9198-AE41446405FC}"/>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52" name="ZoneTexte 1351">
          <a:extLst>
            <a:ext uri="{FF2B5EF4-FFF2-40B4-BE49-F238E27FC236}">
              <a16:creationId xmlns:a16="http://schemas.microsoft.com/office/drawing/2014/main" id="{8B2E7FF6-8F44-4F61-BAE8-A2618135360C}"/>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53" name="ZoneTexte 1352">
          <a:extLst>
            <a:ext uri="{FF2B5EF4-FFF2-40B4-BE49-F238E27FC236}">
              <a16:creationId xmlns:a16="http://schemas.microsoft.com/office/drawing/2014/main" id="{807A10FC-6975-445D-8A8F-C1143B6F043E}"/>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54" name="ZoneTexte 1353">
          <a:extLst>
            <a:ext uri="{FF2B5EF4-FFF2-40B4-BE49-F238E27FC236}">
              <a16:creationId xmlns:a16="http://schemas.microsoft.com/office/drawing/2014/main" id="{2F5BEF01-E10E-4B31-A13B-F862FAE41915}"/>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55" name="ZoneTexte 1354">
          <a:extLst>
            <a:ext uri="{FF2B5EF4-FFF2-40B4-BE49-F238E27FC236}">
              <a16:creationId xmlns:a16="http://schemas.microsoft.com/office/drawing/2014/main" id="{CFE1F67A-0615-4137-8B86-DF9A3748AD2C}"/>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56" name="ZoneTexte 1355">
          <a:extLst>
            <a:ext uri="{FF2B5EF4-FFF2-40B4-BE49-F238E27FC236}">
              <a16:creationId xmlns:a16="http://schemas.microsoft.com/office/drawing/2014/main" id="{5C1990AD-7ECD-48D9-909A-8B9FBF9140CD}"/>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57" name="ZoneTexte 1356">
          <a:extLst>
            <a:ext uri="{FF2B5EF4-FFF2-40B4-BE49-F238E27FC236}">
              <a16:creationId xmlns:a16="http://schemas.microsoft.com/office/drawing/2014/main" id="{DB400EEE-CB03-46CF-97DC-5DF267AE550F}"/>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58" name="ZoneTexte 1357">
          <a:extLst>
            <a:ext uri="{FF2B5EF4-FFF2-40B4-BE49-F238E27FC236}">
              <a16:creationId xmlns:a16="http://schemas.microsoft.com/office/drawing/2014/main" id="{15A0A006-3BE6-4A5B-B3DC-A5B79A69E3A8}"/>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59" name="ZoneTexte 1358">
          <a:extLst>
            <a:ext uri="{FF2B5EF4-FFF2-40B4-BE49-F238E27FC236}">
              <a16:creationId xmlns:a16="http://schemas.microsoft.com/office/drawing/2014/main" id="{6B73FC63-2CFB-4010-9345-2E29FDAC1385}"/>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60" name="ZoneTexte 1359">
          <a:extLst>
            <a:ext uri="{FF2B5EF4-FFF2-40B4-BE49-F238E27FC236}">
              <a16:creationId xmlns:a16="http://schemas.microsoft.com/office/drawing/2014/main" id="{2A516D84-A026-4B2A-82C1-87E5DEB183A9}"/>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61" name="ZoneTexte 1360">
          <a:extLst>
            <a:ext uri="{FF2B5EF4-FFF2-40B4-BE49-F238E27FC236}">
              <a16:creationId xmlns:a16="http://schemas.microsoft.com/office/drawing/2014/main" id="{B85ABD5A-C9F0-461B-A3AE-B19C9A7BFE5D}"/>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62" name="ZoneTexte 1361">
          <a:extLst>
            <a:ext uri="{FF2B5EF4-FFF2-40B4-BE49-F238E27FC236}">
              <a16:creationId xmlns:a16="http://schemas.microsoft.com/office/drawing/2014/main" id="{27FB9A0E-179F-404A-ADFF-739593B6E288}"/>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63" name="ZoneTexte 1362">
          <a:extLst>
            <a:ext uri="{FF2B5EF4-FFF2-40B4-BE49-F238E27FC236}">
              <a16:creationId xmlns:a16="http://schemas.microsoft.com/office/drawing/2014/main" id="{1DE5B586-E6D2-405F-94F8-18020F65B2B1}"/>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64" name="ZoneTexte 1363">
          <a:extLst>
            <a:ext uri="{FF2B5EF4-FFF2-40B4-BE49-F238E27FC236}">
              <a16:creationId xmlns:a16="http://schemas.microsoft.com/office/drawing/2014/main" id="{84E3E3D9-C189-4EA2-B938-5F7C7C442093}"/>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65" name="ZoneTexte 1364">
          <a:extLst>
            <a:ext uri="{FF2B5EF4-FFF2-40B4-BE49-F238E27FC236}">
              <a16:creationId xmlns:a16="http://schemas.microsoft.com/office/drawing/2014/main" id="{10883E48-EEF2-4621-8EA1-D7ED52C87B08}"/>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66" name="ZoneTexte 1365">
          <a:extLst>
            <a:ext uri="{FF2B5EF4-FFF2-40B4-BE49-F238E27FC236}">
              <a16:creationId xmlns:a16="http://schemas.microsoft.com/office/drawing/2014/main" id="{F7971F13-891F-4DFC-8B1C-7A731130570A}"/>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67" name="ZoneTexte 1366">
          <a:extLst>
            <a:ext uri="{FF2B5EF4-FFF2-40B4-BE49-F238E27FC236}">
              <a16:creationId xmlns:a16="http://schemas.microsoft.com/office/drawing/2014/main" id="{04187C31-5BA0-474D-8F34-638DEF1F907E}"/>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68" name="ZoneTexte 1367">
          <a:extLst>
            <a:ext uri="{FF2B5EF4-FFF2-40B4-BE49-F238E27FC236}">
              <a16:creationId xmlns:a16="http://schemas.microsoft.com/office/drawing/2014/main" id="{06D0B785-9DB6-4663-854A-BB4E7FB86357}"/>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69" name="ZoneTexte 1368">
          <a:extLst>
            <a:ext uri="{FF2B5EF4-FFF2-40B4-BE49-F238E27FC236}">
              <a16:creationId xmlns:a16="http://schemas.microsoft.com/office/drawing/2014/main" id="{1AC73F01-066E-4109-A2FE-E1DEF4599783}"/>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70" name="ZoneTexte 1369">
          <a:extLst>
            <a:ext uri="{FF2B5EF4-FFF2-40B4-BE49-F238E27FC236}">
              <a16:creationId xmlns:a16="http://schemas.microsoft.com/office/drawing/2014/main" id="{83386B4A-764E-44EA-A89B-361D826CD493}"/>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71" name="ZoneTexte 1370">
          <a:extLst>
            <a:ext uri="{FF2B5EF4-FFF2-40B4-BE49-F238E27FC236}">
              <a16:creationId xmlns:a16="http://schemas.microsoft.com/office/drawing/2014/main" id="{B9B8DA5B-92E8-48C3-9B8A-FFEA1D3F7F44}"/>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72" name="ZoneTexte 1371">
          <a:extLst>
            <a:ext uri="{FF2B5EF4-FFF2-40B4-BE49-F238E27FC236}">
              <a16:creationId xmlns:a16="http://schemas.microsoft.com/office/drawing/2014/main" id="{ACBED00A-6CB6-4D8A-BDED-470F3F76BA8D}"/>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73" name="ZoneTexte 1372">
          <a:extLst>
            <a:ext uri="{FF2B5EF4-FFF2-40B4-BE49-F238E27FC236}">
              <a16:creationId xmlns:a16="http://schemas.microsoft.com/office/drawing/2014/main" id="{AB8E6E2B-DDE4-449A-AF9F-F7E901C44F87}"/>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74" name="ZoneTexte 1373">
          <a:extLst>
            <a:ext uri="{FF2B5EF4-FFF2-40B4-BE49-F238E27FC236}">
              <a16:creationId xmlns:a16="http://schemas.microsoft.com/office/drawing/2014/main" id="{229CF3C6-3090-4AB3-A059-732CDB5510C4}"/>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375" name="ZoneTexte 1374">
          <a:extLst>
            <a:ext uri="{FF2B5EF4-FFF2-40B4-BE49-F238E27FC236}">
              <a16:creationId xmlns:a16="http://schemas.microsoft.com/office/drawing/2014/main" id="{EBB96968-BEAA-472D-A083-4CE066A6B3A9}"/>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76" name="ZoneTexte 1375">
          <a:extLst>
            <a:ext uri="{FF2B5EF4-FFF2-40B4-BE49-F238E27FC236}">
              <a16:creationId xmlns:a16="http://schemas.microsoft.com/office/drawing/2014/main" id="{293D10B7-2659-47A5-B874-9FDF39533031}"/>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377" name="ZoneTexte 1376">
          <a:extLst>
            <a:ext uri="{FF2B5EF4-FFF2-40B4-BE49-F238E27FC236}">
              <a16:creationId xmlns:a16="http://schemas.microsoft.com/office/drawing/2014/main" id="{EB6B5EDA-A4D3-4CDA-8221-4A91099D8463}"/>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378" name="ZoneTexte 1377">
          <a:extLst>
            <a:ext uri="{FF2B5EF4-FFF2-40B4-BE49-F238E27FC236}">
              <a16:creationId xmlns:a16="http://schemas.microsoft.com/office/drawing/2014/main" id="{C88CDDE8-5E90-4EB6-B764-62F69D3DA885}"/>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379" name="ZoneTexte 1378">
          <a:extLst>
            <a:ext uri="{FF2B5EF4-FFF2-40B4-BE49-F238E27FC236}">
              <a16:creationId xmlns:a16="http://schemas.microsoft.com/office/drawing/2014/main" id="{901FE79F-4DE1-457C-A389-542BF8A8EAC2}"/>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380" name="ZoneTexte 1379">
          <a:extLst>
            <a:ext uri="{FF2B5EF4-FFF2-40B4-BE49-F238E27FC236}">
              <a16:creationId xmlns:a16="http://schemas.microsoft.com/office/drawing/2014/main" id="{FCE6DC8C-5CAD-4820-9658-AE0C4E196019}"/>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381" name="ZoneTexte 1380">
          <a:extLst>
            <a:ext uri="{FF2B5EF4-FFF2-40B4-BE49-F238E27FC236}">
              <a16:creationId xmlns:a16="http://schemas.microsoft.com/office/drawing/2014/main" id="{35387305-D80D-4529-9830-687539E716BE}"/>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382" name="ZoneTexte 1381">
          <a:extLst>
            <a:ext uri="{FF2B5EF4-FFF2-40B4-BE49-F238E27FC236}">
              <a16:creationId xmlns:a16="http://schemas.microsoft.com/office/drawing/2014/main" id="{DA4456A7-A269-4D01-A122-67CF92FE1E58}"/>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383" name="ZoneTexte 1382">
          <a:extLst>
            <a:ext uri="{FF2B5EF4-FFF2-40B4-BE49-F238E27FC236}">
              <a16:creationId xmlns:a16="http://schemas.microsoft.com/office/drawing/2014/main" id="{FF3F35F4-E093-47E9-BC89-0844D94E88EF}"/>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384" name="ZoneTexte 1383">
          <a:extLst>
            <a:ext uri="{FF2B5EF4-FFF2-40B4-BE49-F238E27FC236}">
              <a16:creationId xmlns:a16="http://schemas.microsoft.com/office/drawing/2014/main" id="{D2F8CCD1-230D-495C-AE3C-82E6652FDF6E}"/>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385" name="ZoneTexte 1384">
          <a:extLst>
            <a:ext uri="{FF2B5EF4-FFF2-40B4-BE49-F238E27FC236}">
              <a16:creationId xmlns:a16="http://schemas.microsoft.com/office/drawing/2014/main" id="{3EEA1D75-050F-4E48-9996-602FC0736A15}"/>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386" name="ZoneTexte 1385">
          <a:extLst>
            <a:ext uri="{FF2B5EF4-FFF2-40B4-BE49-F238E27FC236}">
              <a16:creationId xmlns:a16="http://schemas.microsoft.com/office/drawing/2014/main" id="{65E63291-C834-4DFA-8CA8-6FDDAD41E452}"/>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387" name="ZoneTexte 1386">
          <a:extLst>
            <a:ext uri="{FF2B5EF4-FFF2-40B4-BE49-F238E27FC236}">
              <a16:creationId xmlns:a16="http://schemas.microsoft.com/office/drawing/2014/main" id="{145DA5FE-BB51-483A-B486-D641882F8107}"/>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388" name="ZoneTexte 1387">
          <a:extLst>
            <a:ext uri="{FF2B5EF4-FFF2-40B4-BE49-F238E27FC236}">
              <a16:creationId xmlns:a16="http://schemas.microsoft.com/office/drawing/2014/main" id="{AD4AE9F8-FA39-457D-9C18-ADE3AC64C43D}"/>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389" name="ZoneTexte 1388">
          <a:extLst>
            <a:ext uri="{FF2B5EF4-FFF2-40B4-BE49-F238E27FC236}">
              <a16:creationId xmlns:a16="http://schemas.microsoft.com/office/drawing/2014/main" id="{709B211F-AD5D-4090-8D35-4EBFE83C24A4}"/>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390" name="ZoneTexte 1389">
          <a:extLst>
            <a:ext uri="{FF2B5EF4-FFF2-40B4-BE49-F238E27FC236}">
              <a16:creationId xmlns:a16="http://schemas.microsoft.com/office/drawing/2014/main" id="{C95EAA0F-EAFD-4088-AAEF-7072AB476AD3}"/>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391" name="ZoneTexte 1390">
          <a:extLst>
            <a:ext uri="{FF2B5EF4-FFF2-40B4-BE49-F238E27FC236}">
              <a16:creationId xmlns:a16="http://schemas.microsoft.com/office/drawing/2014/main" id="{62D1C03C-0131-469D-9A60-358F60D79101}"/>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392" name="ZoneTexte 1391">
          <a:extLst>
            <a:ext uri="{FF2B5EF4-FFF2-40B4-BE49-F238E27FC236}">
              <a16:creationId xmlns:a16="http://schemas.microsoft.com/office/drawing/2014/main" id="{E7F08999-51DD-43F1-BD1F-665B255D46D3}"/>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393" name="ZoneTexte 1392">
          <a:extLst>
            <a:ext uri="{FF2B5EF4-FFF2-40B4-BE49-F238E27FC236}">
              <a16:creationId xmlns:a16="http://schemas.microsoft.com/office/drawing/2014/main" id="{3F7A405D-6277-4149-905A-6B18B2976A86}"/>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394" name="ZoneTexte 1393">
          <a:extLst>
            <a:ext uri="{FF2B5EF4-FFF2-40B4-BE49-F238E27FC236}">
              <a16:creationId xmlns:a16="http://schemas.microsoft.com/office/drawing/2014/main" id="{B5AB4FDF-5E54-4653-9B5D-7E4EEFDEB804}"/>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395" name="ZoneTexte 1394">
          <a:extLst>
            <a:ext uri="{FF2B5EF4-FFF2-40B4-BE49-F238E27FC236}">
              <a16:creationId xmlns:a16="http://schemas.microsoft.com/office/drawing/2014/main" id="{24FFE3D1-D7D3-4B9C-BCA1-773D62CC3B78}"/>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396" name="ZoneTexte 1395">
          <a:extLst>
            <a:ext uri="{FF2B5EF4-FFF2-40B4-BE49-F238E27FC236}">
              <a16:creationId xmlns:a16="http://schemas.microsoft.com/office/drawing/2014/main" id="{888B40A0-1861-4AEF-A6F1-85B54B9F67D2}"/>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397" name="ZoneTexte 1396">
          <a:extLst>
            <a:ext uri="{FF2B5EF4-FFF2-40B4-BE49-F238E27FC236}">
              <a16:creationId xmlns:a16="http://schemas.microsoft.com/office/drawing/2014/main" id="{70B1022F-2434-4740-8B43-9A16DCCB4A2C}"/>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398" name="ZoneTexte 1397">
          <a:extLst>
            <a:ext uri="{FF2B5EF4-FFF2-40B4-BE49-F238E27FC236}">
              <a16:creationId xmlns:a16="http://schemas.microsoft.com/office/drawing/2014/main" id="{18CF5F90-ECBE-4FBD-B22F-5A991EA9BAFF}"/>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399" name="ZoneTexte 1398">
          <a:extLst>
            <a:ext uri="{FF2B5EF4-FFF2-40B4-BE49-F238E27FC236}">
              <a16:creationId xmlns:a16="http://schemas.microsoft.com/office/drawing/2014/main" id="{6F13A0C7-05E0-4812-998E-6C16A153B6C5}"/>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00" name="ZoneTexte 1399">
          <a:extLst>
            <a:ext uri="{FF2B5EF4-FFF2-40B4-BE49-F238E27FC236}">
              <a16:creationId xmlns:a16="http://schemas.microsoft.com/office/drawing/2014/main" id="{6D0F5AF2-81B4-4A13-96D4-8781A6751D6A}"/>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401" name="ZoneTexte 1400">
          <a:extLst>
            <a:ext uri="{FF2B5EF4-FFF2-40B4-BE49-F238E27FC236}">
              <a16:creationId xmlns:a16="http://schemas.microsoft.com/office/drawing/2014/main" id="{4E95CAB2-CA4F-45FD-B023-4C98D0287B3A}"/>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402" name="ZoneTexte 1401">
          <a:extLst>
            <a:ext uri="{FF2B5EF4-FFF2-40B4-BE49-F238E27FC236}">
              <a16:creationId xmlns:a16="http://schemas.microsoft.com/office/drawing/2014/main" id="{0F4A9004-E5E7-4E45-8E24-10E00F44604B}"/>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403" name="ZoneTexte 1402">
          <a:extLst>
            <a:ext uri="{FF2B5EF4-FFF2-40B4-BE49-F238E27FC236}">
              <a16:creationId xmlns:a16="http://schemas.microsoft.com/office/drawing/2014/main" id="{20EEA0C0-08FB-4EB4-B89B-76CC7D9A9651}"/>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404" name="ZoneTexte 1403">
          <a:extLst>
            <a:ext uri="{FF2B5EF4-FFF2-40B4-BE49-F238E27FC236}">
              <a16:creationId xmlns:a16="http://schemas.microsoft.com/office/drawing/2014/main" id="{7AAD49E8-2B23-4D3F-BD13-CF2CD01EB3A7}"/>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405" name="ZoneTexte 1404">
          <a:extLst>
            <a:ext uri="{FF2B5EF4-FFF2-40B4-BE49-F238E27FC236}">
              <a16:creationId xmlns:a16="http://schemas.microsoft.com/office/drawing/2014/main" id="{C058463F-6B8B-4E42-ADA1-B95085F416BF}"/>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406" name="ZoneTexte 1405">
          <a:extLst>
            <a:ext uri="{FF2B5EF4-FFF2-40B4-BE49-F238E27FC236}">
              <a16:creationId xmlns:a16="http://schemas.microsoft.com/office/drawing/2014/main" id="{69DA17F4-D10D-438B-AA0A-73930D0B144B}"/>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407" name="ZoneTexte 1406">
          <a:extLst>
            <a:ext uri="{FF2B5EF4-FFF2-40B4-BE49-F238E27FC236}">
              <a16:creationId xmlns:a16="http://schemas.microsoft.com/office/drawing/2014/main" id="{351F26EC-0400-45BA-BD2F-1E382EE7C274}"/>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408" name="ZoneTexte 1407">
          <a:extLst>
            <a:ext uri="{FF2B5EF4-FFF2-40B4-BE49-F238E27FC236}">
              <a16:creationId xmlns:a16="http://schemas.microsoft.com/office/drawing/2014/main" id="{074F747C-0E44-451B-8B82-A4800018F09C}"/>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409" name="ZoneTexte 1408">
          <a:extLst>
            <a:ext uri="{FF2B5EF4-FFF2-40B4-BE49-F238E27FC236}">
              <a16:creationId xmlns:a16="http://schemas.microsoft.com/office/drawing/2014/main" id="{DD46B8B3-CCFE-4B86-B206-6E3511DD44B9}"/>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410" name="ZoneTexte 1409">
          <a:extLst>
            <a:ext uri="{FF2B5EF4-FFF2-40B4-BE49-F238E27FC236}">
              <a16:creationId xmlns:a16="http://schemas.microsoft.com/office/drawing/2014/main" id="{9FBF1A3E-A997-4226-9C43-5FBFF1320243}"/>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411" name="ZoneTexte 1410">
          <a:extLst>
            <a:ext uri="{FF2B5EF4-FFF2-40B4-BE49-F238E27FC236}">
              <a16:creationId xmlns:a16="http://schemas.microsoft.com/office/drawing/2014/main" id="{3F20335E-BD31-4D93-8A90-BC30CC71A33C}"/>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412" name="ZoneTexte 1411">
          <a:extLst>
            <a:ext uri="{FF2B5EF4-FFF2-40B4-BE49-F238E27FC236}">
              <a16:creationId xmlns:a16="http://schemas.microsoft.com/office/drawing/2014/main" id="{032560E8-459C-49C7-982B-F0DF93C8846A}"/>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413" name="ZoneTexte 1412">
          <a:extLst>
            <a:ext uri="{FF2B5EF4-FFF2-40B4-BE49-F238E27FC236}">
              <a16:creationId xmlns:a16="http://schemas.microsoft.com/office/drawing/2014/main" id="{AA11A956-8CAA-4C7C-9F9A-2F3B06C63D4C}"/>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414" name="ZoneTexte 1413">
          <a:extLst>
            <a:ext uri="{FF2B5EF4-FFF2-40B4-BE49-F238E27FC236}">
              <a16:creationId xmlns:a16="http://schemas.microsoft.com/office/drawing/2014/main" id="{30710DD9-167B-4A86-9F4D-46CE3D4E68BC}"/>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415" name="ZoneTexte 1414">
          <a:extLst>
            <a:ext uri="{FF2B5EF4-FFF2-40B4-BE49-F238E27FC236}">
              <a16:creationId xmlns:a16="http://schemas.microsoft.com/office/drawing/2014/main" id="{05FBC2D3-A753-4701-94F7-8DDA59885165}"/>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416" name="ZoneTexte 1415">
          <a:extLst>
            <a:ext uri="{FF2B5EF4-FFF2-40B4-BE49-F238E27FC236}">
              <a16:creationId xmlns:a16="http://schemas.microsoft.com/office/drawing/2014/main" id="{37DD5C0B-2196-4CEB-9AFD-8ADC31B6922F}"/>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417" name="ZoneTexte 1416">
          <a:extLst>
            <a:ext uri="{FF2B5EF4-FFF2-40B4-BE49-F238E27FC236}">
              <a16:creationId xmlns:a16="http://schemas.microsoft.com/office/drawing/2014/main" id="{D58B7CD7-A8E9-42A4-8F1B-3EBE28DBFCD7}"/>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418" name="ZoneTexte 1417">
          <a:extLst>
            <a:ext uri="{FF2B5EF4-FFF2-40B4-BE49-F238E27FC236}">
              <a16:creationId xmlns:a16="http://schemas.microsoft.com/office/drawing/2014/main" id="{E032800C-CE44-4640-B2FE-9D8353C5E5E2}"/>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419" name="ZoneTexte 1418">
          <a:extLst>
            <a:ext uri="{FF2B5EF4-FFF2-40B4-BE49-F238E27FC236}">
              <a16:creationId xmlns:a16="http://schemas.microsoft.com/office/drawing/2014/main" id="{C7DC0F30-08A6-41D4-B0FB-D4E1FE0F05E0}"/>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420" name="ZoneTexte 1419">
          <a:extLst>
            <a:ext uri="{FF2B5EF4-FFF2-40B4-BE49-F238E27FC236}">
              <a16:creationId xmlns:a16="http://schemas.microsoft.com/office/drawing/2014/main" id="{A43D5EF1-DA85-4649-A37E-6B5230D669C5}"/>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421" name="ZoneTexte 1420">
          <a:extLst>
            <a:ext uri="{FF2B5EF4-FFF2-40B4-BE49-F238E27FC236}">
              <a16:creationId xmlns:a16="http://schemas.microsoft.com/office/drawing/2014/main" id="{0351858E-EC78-43F7-B916-D5525621EC89}"/>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422" name="ZoneTexte 1421">
          <a:extLst>
            <a:ext uri="{FF2B5EF4-FFF2-40B4-BE49-F238E27FC236}">
              <a16:creationId xmlns:a16="http://schemas.microsoft.com/office/drawing/2014/main" id="{8B00FC2A-EC9F-44A2-A719-E383426E7C32}"/>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423" name="ZoneTexte 1422">
          <a:extLst>
            <a:ext uri="{FF2B5EF4-FFF2-40B4-BE49-F238E27FC236}">
              <a16:creationId xmlns:a16="http://schemas.microsoft.com/office/drawing/2014/main" id="{6FDC0147-35D4-4131-9474-1C5013E1D7F4}"/>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424" name="ZoneTexte 1423">
          <a:extLst>
            <a:ext uri="{FF2B5EF4-FFF2-40B4-BE49-F238E27FC236}">
              <a16:creationId xmlns:a16="http://schemas.microsoft.com/office/drawing/2014/main" id="{70AE9F83-5C0C-4342-A013-61204615CCFC}"/>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425" name="ZoneTexte 1424">
          <a:extLst>
            <a:ext uri="{FF2B5EF4-FFF2-40B4-BE49-F238E27FC236}">
              <a16:creationId xmlns:a16="http://schemas.microsoft.com/office/drawing/2014/main" id="{30EFDF46-EC27-4842-9DA5-75768C623FE5}"/>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426" name="ZoneTexte 1425">
          <a:extLst>
            <a:ext uri="{FF2B5EF4-FFF2-40B4-BE49-F238E27FC236}">
              <a16:creationId xmlns:a16="http://schemas.microsoft.com/office/drawing/2014/main" id="{5B75C819-4B12-44D4-8F5F-EAE81AA877B2}"/>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427" name="ZoneTexte 1426">
          <a:extLst>
            <a:ext uri="{FF2B5EF4-FFF2-40B4-BE49-F238E27FC236}">
              <a16:creationId xmlns:a16="http://schemas.microsoft.com/office/drawing/2014/main" id="{87390C48-9B9E-4D4D-AA9D-890AC6C33105}"/>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428" name="ZoneTexte 1427">
          <a:extLst>
            <a:ext uri="{FF2B5EF4-FFF2-40B4-BE49-F238E27FC236}">
              <a16:creationId xmlns:a16="http://schemas.microsoft.com/office/drawing/2014/main" id="{D38FFAFC-4AA0-4943-AB5B-541C60CB9938}"/>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429" name="ZoneTexte 1428">
          <a:extLst>
            <a:ext uri="{FF2B5EF4-FFF2-40B4-BE49-F238E27FC236}">
              <a16:creationId xmlns:a16="http://schemas.microsoft.com/office/drawing/2014/main" id="{604FE9F9-E190-4473-884A-75D4FFED2410}"/>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430" name="ZoneTexte 1429">
          <a:extLst>
            <a:ext uri="{FF2B5EF4-FFF2-40B4-BE49-F238E27FC236}">
              <a16:creationId xmlns:a16="http://schemas.microsoft.com/office/drawing/2014/main" id="{8846B0CB-5B05-4817-AF8B-80227BCE945C}"/>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431" name="ZoneTexte 1430">
          <a:extLst>
            <a:ext uri="{FF2B5EF4-FFF2-40B4-BE49-F238E27FC236}">
              <a16:creationId xmlns:a16="http://schemas.microsoft.com/office/drawing/2014/main" id="{D4574FB9-8FC7-4FCE-BC70-CB4765D6C0E4}"/>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432" name="ZoneTexte 1431">
          <a:extLst>
            <a:ext uri="{FF2B5EF4-FFF2-40B4-BE49-F238E27FC236}">
              <a16:creationId xmlns:a16="http://schemas.microsoft.com/office/drawing/2014/main" id="{3D5BC319-899B-46B4-ABA8-B3FE36E9B020}"/>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433" name="ZoneTexte 1432">
          <a:extLst>
            <a:ext uri="{FF2B5EF4-FFF2-40B4-BE49-F238E27FC236}">
              <a16:creationId xmlns:a16="http://schemas.microsoft.com/office/drawing/2014/main" id="{11337305-6FD4-4904-9000-773C17A871B2}"/>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434" name="ZoneTexte 1433">
          <a:extLst>
            <a:ext uri="{FF2B5EF4-FFF2-40B4-BE49-F238E27FC236}">
              <a16:creationId xmlns:a16="http://schemas.microsoft.com/office/drawing/2014/main" id="{49D79D10-001D-42EC-BCE0-1BA8EE163818}"/>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435" name="ZoneTexte 1434">
          <a:extLst>
            <a:ext uri="{FF2B5EF4-FFF2-40B4-BE49-F238E27FC236}">
              <a16:creationId xmlns:a16="http://schemas.microsoft.com/office/drawing/2014/main" id="{65A9A640-2AB2-4194-AD58-2BD02CFC5FE5}"/>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436" name="ZoneTexte 1435">
          <a:extLst>
            <a:ext uri="{FF2B5EF4-FFF2-40B4-BE49-F238E27FC236}">
              <a16:creationId xmlns:a16="http://schemas.microsoft.com/office/drawing/2014/main" id="{005846DC-8C14-4CB1-A895-036B67CF07B4}"/>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437" name="ZoneTexte 1436">
          <a:extLst>
            <a:ext uri="{FF2B5EF4-FFF2-40B4-BE49-F238E27FC236}">
              <a16:creationId xmlns:a16="http://schemas.microsoft.com/office/drawing/2014/main" id="{72FDFC45-43FF-43E7-ACA3-601AB5680BA0}"/>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438" name="ZoneTexte 1437">
          <a:extLst>
            <a:ext uri="{FF2B5EF4-FFF2-40B4-BE49-F238E27FC236}">
              <a16:creationId xmlns:a16="http://schemas.microsoft.com/office/drawing/2014/main" id="{4DDE892F-9A3C-43DA-B9FC-90F4976D37C7}"/>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439" name="ZoneTexte 1438">
          <a:extLst>
            <a:ext uri="{FF2B5EF4-FFF2-40B4-BE49-F238E27FC236}">
              <a16:creationId xmlns:a16="http://schemas.microsoft.com/office/drawing/2014/main" id="{4A0C47C1-18D3-4B60-BAA7-C0911780D2FE}"/>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440" name="ZoneTexte 1439">
          <a:extLst>
            <a:ext uri="{FF2B5EF4-FFF2-40B4-BE49-F238E27FC236}">
              <a16:creationId xmlns:a16="http://schemas.microsoft.com/office/drawing/2014/main" id="{C18536A1-C736-409E-A39C-685721035284}"/>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441" name="ZoneTexte 1440">
          <a:extLst>
            <a:ext uri="{FF2B5EF4-FFF2-40B4-BE49-F238E27FC236}">
              <a16:creationId xmlns:a16="http://schemas.microsoft.com/office/drawing/2014/main" id="{FB5BE3FD-6869-4D39-AB2D-BB1E3485ADA4}"/>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442" name="ZoneTexte 1441">
          <a:extLst>
            <a:ext uri="{FF2B5EF4-FFF2-40B4-BE49-F238E27FC236}">
              <a16:creationId xmlns:a16="http://schemas.microsoft.com/office/drawing/2014/main" id="{8DFE9200-1436-45C7-AFA8-DB4EA3F48C78}"/>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443" name="ZoneTexte 1442">
          <a:extLst>
            <a:ext uri="{FF2B5EF4-FFF2-40B4-BE49-F238E27FC236}">
              <a16:creationId xmlns:a16="http://schemas.microsoft.com/office/drawing/2014/main" id="{309634DA-DF15-4807-9B12-E689D76E56E9}"/>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444" name="ZoneTexte 1443">
          <a:extLst>
            <a:ext uri="{FF2B5EF4-FFF2-40B4-BE49-F238E27FC236}">
              <a16:creationId xmlns:a16="http://schemas.microsoft.com/office/drawing/2014/main" id="{7889FD25-DFCD-4728-BEC7-38BD3A48079A}"/>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445" name="ZoneTexte 1444">
          <a:extLst>
            <a:ext uri="{FF2B5EF4-FFF2-40B4-BE49-F238E27FC236}">
              <a16:creationId xmlns:a16="http://schemas.microsoft.com/office/drawing/2014/main" id="{4D47B475-E442-47C8-BA79-CCDF9208C9B0}"/>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446" name="ZoneTexte 1445">
          <a:extLst>
            <a:ext uri="{FF2B5EF4-FFF2-40B4-BE49-F238E27FC236}">
              <a16:creationId xmlns:a16="http://schemas.microsoft.com/office/drawing/2014/main" id="{43395EF9-FD7E-4982-8CB4-8DCB738AA3BC}"/>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447" name="ZoneTexte 1446">
          <a:extLst>
            <a:ext uri="{FF2B5EF4-FFF2-40B4-BE49-F238E27FC236}">
              <a16:creationId xmlns:a16="http://schemas.microsoft.com/office/drawing/2014/main" id="{8348E79B-CA01-41E3-B2CE-C654C5CFDF72}"/>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448" name="ZoneTexte 1447">
          <a:extLst>
            <a:ext uri="{FF2B5EF4-FFF2-40B4-BE49-F238E27FC236}">
              <a16:creationId xmlns:a16="http://schemas.microsoft.com/office/drawing/2014/main" id="{5E86AC3E-2A9A-4EB6-812E-9F3C8A57417A}"/>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449" name="ZoneTexte 1448">
          <a:extLst>
            <a:ext uri="{FF2B5EF4-FFF2-40B4-BE49-F238E27FC236}">
              <a16:creationId xmlns:a16="http://schemas.microsoft.com/office/drawing/2014/main" id="{967C1E1B-A955-4F8E-B501-D3669E7441FD}"/>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450" name="ZoneTexte 1449">
          <a:extLst>
            <a:ext uri="{FF2B5EF4-FFF2-40B4-BE49-F238E27FC236}">
              <a16:creationId xmlns:a16="http://schemas.microsoft.com/office/drawing/2014/main" id="{D9ACCFAB-F18D-431F-AB41-FD1C0562DABE}"/>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451" name="ZoneTexte 1450">
          <a:extLst>
            <a:ext uri="{FF2B5EF4-FFF2-40B4-BE49-F238E27FC236}">
              <a16:creationId xmlns:a16="http://schemas.microsoft.com/office/drawing/2014/main" id="{21DCDB35-7364-4981-A2E7-E58260EE2DB0}"/>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452" name="ZoneTexte 1451">
          <a:extLst>
            <a:ext uri="{FF2B5EF4-FFF2-40B4-BE49-F238E27FC236}">
              <a16:creationId xmlns:a16="http://schemas.microsoft.com/office/drawing/2014/main" id="{24611884-CB9D-4804-8B39-1F8C6F3FFBE2}"/>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453" name="ZoneTexte 1452">
          <a:extLst>
            <a:ext uri="{FF2B5EF4-FFF2-40B4-BE49-F238E27FC236}">
              <a16:creationId xmlns:a16="http://schemas.microsoft.com/office/drawing/2014/main" id="{10805A65-D5D2-4B93-B46C-154DB648BC07}"/>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454" name="ZoneTexte 1453">
          <a:extLst>
            <a:ext uri="{FF2B5EF4-FFF2-40B4-BE49-F238E27FC236}">
              <a16:creationId xmlns:a16="http://schemas.microsoft.com/office/drawing/2014/main" id="{491699A3-40DE-46A9-906D-81146D233CB2}"/>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455" name="ZoneTexte 1454">
          <a:extLst>
            <a:ext uri="{FF2B5EF4-FFF2-40B4-BE49-F238E27FC236}">
              <a16:creationId xmlns:a16="http://schemas.microsoft.com/office/drawing/2014/main" id="{F39D8167-AE32-4D85-877B-C958E500461B}"/>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456" name="ZoneTexte 1455">
          <a:extLst>
            <a:ext uri="{FF2B5EF4-FFF2-40B4-BE49-F238E27FC236}">
              <a16:creationId xmlns:a16="http://schemas.microsoft.com/office/drawing/2014/main" id="{1F2AC260-C5F3-4D46-AE69-3B6F23EF10F1}"/>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457" name="ZoneTexte 1456">
          <a:extLst>
            <a:ext uri="{FF2B5EF4-FFF2-40B4-BE49-F238E27FC236}">
              <a16:creationId xmlns:a16="http://schemas.microsoft.com/office/drawing/2014/main" id="{ED8D5586-45A8-45C4-96D1-D34C13FC8DD1}"/>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458" name="ZoneTexte 1457">
          <a:extLst>
            <a:ext uri="{FF2B5EF4-FFF2-40B4-BE49-F238E27FC236}">
              <a16:creationId xmlns:a16="http://schemas.microsoft.com/office/drawing/2014/main" id="{8FC7489A-BAC8-42F5-B972-57CBBFEFB4E6}"/>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59" name="ZoneTexte 1458">
          <a:extLst>
            <a:ext uri="{FF2B5EF4-FFF2-40B4-BE49-F238E27FC236}">
              <a16:creationId xmlns:a16="http://schemas.microsoft.com/office/drawing/2014/main" id="{162DA580-D677-45EA-91B1-D2A413169979}"/>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460" name="ZoneTexte 1459">
          <a:extLst>
            <a:ext uri="{FF2B5EF4-FFF2-40B4-BE49-F238E27FC236}">
              <a16:creationId xmlns:a16="http://schemas.microsoft.com/office/drawing/2014/main" id="{9AC03B09-FEAA-4EF7-9B9E-66E8BB5759E8}"/>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61" name="ZoneTexte 1460">
          <a:extLst>
            <a:ext uri="{FF2B5EF4-FFF2-40B4-BE49-F238E27FC236}">
              <a16:creationId xmlns:a16="http://schemas.microsoft.com/office/drawing/2014/main" id="{645DC73C-24C8-490B-B281-93B8869BFE47}"/>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462" name="ZoneTexte 1461">
          <a:extLst>
            <a:ext uri="{FF2B5EF4-FFF2-40B4-BE49-F238E27FC236}">
              <a16:creationId xmlns:a16="http://schemas.microsoft.com/office/drawing/2014/main" id="{F25248C5-0B88-4F55-9109-330CFD4BAE5E}"/>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63" name="ZoneTexte 1462">
          <a:extLst>
            <a:ext uri="{FF2B5EF4-FFF2-40B4-BE49-F238E27FC236}">
              <a16:creationId xmlns:a16="http://schemas.microsoft.com/office/drawing/2014/main" id="{5817DE61-1633-4BF4-9CA9-28381609E5E7}"/>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64" name="ZoneTexte 1463">
          <a:extLst>
            <a:ext uri="{FF2B5EF4-FFF2-40B4-BE49-F238E27FC236}">
              <a16:creationId xmlns:a16="http://schemas.microsoft.com/office/drawing/2014/main" id="{F2425D23-C3E1-4330-BA54-B71D6BB10DB4}"/>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65" name="ZoneTexte 1464">
          <a:extLst>
            <a:ext uri="{FF2B5EF4-FFF2-40B4-BE49-F238E27FC236}">
              <a16:creationId xmlns:a16="http://schemas.microsoft.com/office/drawing/2014/main" id="{96A309EB-11BD-4872-986F-915C06CD9BD1}"/>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66" name="ZoneTexte 1465">
          <a:extLst>
            <a:ext uri="{FF2B5EF4-FFF2-40B4-BE49-F238E27FC236}">
              <a16:creationId xmlns:a16="http://schemas.microsoft.com/office/drawing/2014/main" id="{83E9B6A9-10A2-4CCA-8884-E5124905CC54}"/>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67" name="ZoneTexte 1466">
          <a:extLst>
            <a:ext uri="{FF2B5EF4-FFF2-40B4-BE49-F238E27FC236}">
              <a16:creationId xmlns:a16="http://schemas.microsoft.com/office/drawing/2014/main" id="{4A1D9014-9265-4190-8F75-C09716E977D0}"/>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68" name="ZoneTexte 1467">
          <a:extLst>
            <a:ext uri="{FF2B5EF4-FFF2-40B4-BE49-F238E27FC236}">
              <a16:creationId xmlns:a16="http://schemas.microsoft.com/office/drawing/2014/main" id="{BD276474-45F0-4169-BA25-7C5B4960B81E}"/>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69" name="ZoneTexte 1468">
          <a:extLst>
            <a:ext uri="{FF2B5EF4-FFF2-40B4-BE49-F238E27FC236}">
              <a16:creationId xmlns:a16="http://schemas.microsoft.com/office/drawing/2014/main" id="{D7537CC4-8B5F-47A6-AA40-15D7A055557F}"/>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70" name="ZoneTexte 1469">
          <a:extLst>
            <a:ext uri="{FF2B5EF4-FFF2-40B4-BE49-F238E27FC236}">
              <a16:creationId xmlns:a16="http://schemas.microsoft.com/office/drawing/2014/main" id="{203195D6-89D4-433A-B8F2-F15B07B1F329}"/>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71" name="ZoneTexte 1470">
          <a:extLst>
            <a:ext uri="{FF2B5EF4-FFF2-40B4-BE49-F238E27FC236}">
              <a16:creationId xmlns:a16="http://schemas.microsoft.com/office/drawing/2014/main" id="{9428BE6B-0B81-45A1-9E01-E640C8C87C70}"/>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72" name="ZoneTexte 1471">
          <a:extLst>
            <a:ext uri="{FF2B5EF4-FFF2-40B4-BE49-F238E27FC236}">
              <a16:creationId xmlns:a16="http://schemas.microsoft.com/office/drawing/2014/main" id="{69E41A76-8299-487D-A986-F4AFD17C8601}"/>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73" name="ZoneTexte 1472">
          <a:extLst>
            <a:ext uri="{FF2B5EF4-FFF2-40B4-BE49-F238E27FC236}">
              <a16:creationId xmlns:a16="http://schemas.microsoft.com/office/drawing/2014/main" id="{3DF515D1-6D69-448D-B908-DFC11FB3A63B}"/>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74" name="ZoneTexte 1473">
          <a:extLst>
            <a:ext uri="{FF2B5EF4-FFF2-40B4-BE49-F238E27FC236}">
              <a16:creationId xmlns:a16="http://schemas.microsoft.com/office/drawing/2014/main" id="{2BA8E6E5-3E61-4425-A858-6E9B2F5DAB7B}"/>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75" name="ZoneTexte 1474">
          <a:extLst>
            <a:ext uri="{FF2B5EF4-FFF2-40B4-BE49-F238E27FC236}">
              <a16:creationId xmlns:a16="http://schemas.microsoft.com/office/drawing/2014/main" id="{96074D62-29FA-47FF-86B7-DD033780C7EF}"/>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76" name="ZoneTexte 1475">
          <a:extLst>
            <a:ext uri="{FF2B5EF4-FFF2-40B4-BE49-F238E27FC236}">
              <a16:creationId xmlns:a16="http://schemas.microsoft.com/office/drawing/2014/main" id="{62B2A6F9-6238-4A28-888F-66686B349560}"/>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77" name="ZoneTexte 1476">
          <a:extLst>
            <a:ext uri="{FF2B5EF4-FFF2-40B4-BE49-F238E27FC236}">
              <a16:creationId xmlns:a16="http://schemas.microsoft.com/office/drawing/2014/main" id="{3B77D30A-B1A5-433F-9E94-0B76941CAF6B}"/>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78" name="ZoneTexte 1477">
          <a:extLst>
            <a:ext uri="{FF2B5EF4-FFF2-40B4-BE49-F238E27FC236}">
              <a16:creationId xmlns:a16="http://schemas.microsoft.com/office/drawing/2014/main" id="{9B35D8F7-D35E-4C8A-83F6-AAEC786F70B5}"/>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79" name="ZoneTexte 1478">
          <a:extLst>
            <a:ext uri="{FF2B5EF4-FFF2-40B4-BE49-F238E27FC236}">
              <a16:creationId xmlns:a16="http://schemas.microsoft.com/office/drawing/2014/main" id="{8AEA5564-88BD-40FC-A755-380A39245EAD}"/>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80" name="ZoneTexte 1479">
          <a:extLst>
            <a:ext uri="{FF2B5EF4-FFF2-40B4-BE49-F238E27FC236}">
              <a16:creationId xmlns:a16="http://schemas.microsoft.com/office/drawing/2014/main" id="{799C139B-3C68-4595-8AE5-72C555890D60}"/>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81" name="ZoneTexte 1480">
          <a:extLst>
            <a:ext uri="{FF2B5EF4-FFF2-40B4-BE49-F238E27FC236}">
              <a16:creationId xmlns:a16="http://schemas.microsoft.com/office/drawing/2014/main" id="{8EFCE103-AF56-43D3-88D6-98BF0B096F84}"/>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82" name="ZoneTexte 1481">
          <a:extLst>
            <a:ext uri="{FF2B5EF4-FFF2-40B4-BE49-F238E27FC236}">
              <a16:creationId xmlns:a16="http://schemas.microsoft.com/office/drawing/2014/main" id="{F02EB21E-74D3-43B9-A1FD-427BD2E675F9}"/>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83" name="ZoneTexte 1482">
          <a:extLst>
            <a:ext uri="{FF2B5EF4-FFF2-40B4-BE49-F238E27FC236}">
              <a16:creationId xmlns:a16="http://schemas.microsoft.com/office/drawing/2014/main" id="{FD5BC0DE-ACCD-4A2B-B09E-EB09C6B86C32}"/>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84" name="ZoneTexte 1483">
          <a:extLst>
            <a:ext uri="{FF2B5EF4-FFF2-40B4-BE49-F238E27FC236}">
              <a16:creationId xmlns:a16="http://schemas.microsoft.com/office/drawing/2014/main" id="{25E12184-9DCF-493B-BA16-F105E048C374}"/>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85" name="ZoneTexte 1484">
          <a:extLst>
            <a:ext uri="{FF2B5EF4-FFF2-40B4-BE49-F238E27FC236}">
              <a16:creationId xmlns:a16="http://schemas.microsoft.com/office/drawing/2014/main" id="{13EF9C81-D6FD-4D46-8BC7-D76A1CB88118}"/>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86" name="ZoneTexte 1485">
          <a:extLst>
            <a:ext uri="{FF2B5EF4-FFF2-40B4-BE49-F238E27FC236}">
              <a16:creationId xmlns:a16="http://schemas.microsoft.com/office/drawing/2014/main" id="{792E0B29-5948-45B9-8874-207A967043D5}"/>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87" name="ZoneTexte 1486">
          <a:extLst>
            <a:ext uri="{FF2B5EF4-FFF2-40B4-BE49-F238E27FC236}">
              <a16:creationId xmlns:a16="http://schemas.microsoft.com/office/drawing/2014/main" id="{B1F0840E-3FB5-46E6-9444-FD8FA7440321}"/>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88" name="ZoneTexte 1487">
          <a:extLst>
            <a:ext uri="{FF2B5EF4-FFF2-40B4-BE49-F238E27FC236}">
              <a16:creationId xmlns:a16="http://schemas.microsoft.com/office/drawing/2014/main" id="{7A8D1E29-7595-4C35-B213-8926FFFD4158}"/>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89" name="ZoneTexte 1488">
          <a:extLst>
            <a:ext uri="{FF2B5EF4-FFF2-40B4-BE49-F238E27FC236}">
              <a16:creationId xmlns:a16="http://schemas.microsoft.com/office/drawing/2014/main" id="{CD0D5F1E-F711-4CD6-8C1D-014C4A2F9B48}"/>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90" name="ZoneTexte 1489">
          <a:extLst>
            <a:ext uri="{FF2B5EF4-FFF2-40B4-BE49-F238E27FC236}">
              <a16:creationId xmlns:a16="http://schemas.microsoft.com/office/drawing/2014/main" id="{8CC64259-83C0-4460-B655-C97110944C14}"/>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91" name="ZoneTexte 1490">
          <a:extLst>
            <a:ext uri="{FF2B5EF4-FFF2-40B4-BE49-F238E27FC236}">
              <a16:creationId xmlns:a16="http://schemas.microsoft.com/office/drawing/2014/main" id="{9245BDFA-8932-4DC6-B726-54C87598EC4D}"/>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92" name="ZoneTexte 1491">
          <a:extLst>
            <a:ext uri="{FF2B5EF4-FFF2-40B4-BE49-F238E27FC236}">
              <a16:creationId xmlns:a16="http://schemas.microsoft.com/office/drawing/2014/main" id="{22C3B4F2-7434-405E-BE88-46E84F70BA69}"/>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93" name="ZoneTexte 1492">
          <a:extLst>
            <a:ext uri="{FF2B5EF4-FFF2-40B4-BE49-F238E27FC236}">
              <a16:creationId xmlns:a16="http://schemas.microsoft.com/office/drawing/2014/main" id="{CF6113E3-F57B-466C-BE95-51DF1B6C765D}"/>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94" name="ZoneTexte 1493">
          <a:extLst>
            <a:ext uri="{FF2B5EF4-FFF2-40B4-BE49-F238E27FC236}">
              <a16:creationId xmlns:a16="http://schemas.microsoft.com/office/drawing/2014/main" id="{F2CD1EF9-E4EC-4597-8DE7-B8359E1FCF36}"/>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495" name="ZoneTexte 1494">
          <a:extLst>
            <a:ext uri="{FF2B5EF4-FFF2-40B4-BE49-F238E27FC236}">
              <a16:creationId xmlns:a16="http://schemas.microsoft.com/office/drawing/2014/main" id="{32000DB3-FA1D-43CD-92FE-5DA3E707F071}"/>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96" name="ZoneTexte 1495">
          <a:extLst>
            <a:ext uri="{FF2B5EF4-FFF2-40B4-BE49-F238E27FC236}">
              <a16:creationId xmlns:a16="http://schemas.microsoft.com/office/drawing/2014/main" id="{15A6CBED-A454-4727-BD07-9FDD67E90FA5}"/>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497" name="ZoneTexte 1496">
          <a:extLst>
            <a:ext uri="{FF2B5EF4-FFF2-40B4-BE49-F238E27FC236}">
              <a16:creationId xmlns:a16="http://schemas.microsoft.com/office/drawing/2014/main" id="{18DEC9DE-D177-410F-99EE-ED69AE3DABCC}"/>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498" name="ZoneTexte 1497">
          <a:extLst>
            <a:ext uri="{FF2B5EF4-FFF2-40B4-BE49-F238E27FC236}">
              <a16:creationId xmlns:a16="http://schemas.microsoft.com/office/drawing/2014/main" id="{FDC32700-8F52-42F4-94DD-C57BB8324618}"/>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499" name="ZoneTexte 1498">
          <a:extLst>
            <a:ext uri="{FF2B5EF4-FFF2-40B4-BE49-F238E27FC236}">
              <a16:creationId xmlns:a16="http://schemas.microsoft.com/office/drawing/2014/main" id="{65A95E89-CBBB-459B-B2A8-A793E6DC91BA}"/>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500" name="ZoneTexte 1499">
          <a:extLst>
            <a:ext uri="{FF2B5EF4-FFF2-40B4-BE49-F238E27FC236}">
              <a16:creationId xmlns:a16="http://schemas.microsoft.com/office/drawing/2014/main" id="{336F4AD7-F87E-455F-B871-892E3436BD21}"/>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501" name="ZoneTexte 1500">
          <a:extLst>
            <a:ext uri="{FF2B5EF4-FFF2-40B4-BE49-F238E27FC236}">
              <a16:creationId xmlns:a16="http://schemas.microsoft.com/office/drawing/2014/main" id="{8E1BBAA5-346D-45B0-9490-97564FC4CC6F}"/>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502" name="ZoneTexte 1501">
          <a:extLst>
            <a:ext uri="{FF2B5EF4-FFF2-40B4-BE49-F238E27FC236}">
              <a16:creationId xmlns:a16="http://schemas.microsoft.com/office/drawing/2014/main" id="{5F836C9F-667F-40E6-AE15-C1EED68E6711}"/>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503" name="ZoneTexte 1502">
          <a:extLst>
            <a:ext uri="{FF2B5EF4-FFF2-40B4-BE49-F238E27FC236}">
              <a16:creationId xmlns:a16="http://schemas.microsoft.com/office/drawing/2014/main" id="{80330D99-F8F6-4CBA-AB78-2AD064D8B6A3}"/>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504" name="ZoneTexte 1503">
          <a:extLst>
            <a:ext uri="{FF2B5EF4-FFF2-40B4-BE49-F238E27FC236}">
              <a16:creationId xmlns:a16="http://schemas.microsoft.com/office/drawing/2014/main" id="{DD0D5336-0A2A-415D-805D-A1DA47391408}"/>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505" name="ZoneTexte 1504">
          <a:extLst>
            <a:ext uri="{FF2B5EF4-FFF2-40B4-BE49-F238E27FC236}">
              <a16:creationId xmlns:a16="http://schemas.microsoft.com/office/drawing/2014/main" id="{3FC1818A-45D2-46EB-812C-86BE5F518069}"/>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506" name="ZoneTexte 1505">
          <a:extLst>
            <a:ext uri="{FF2B5EF4-FFF2-40B4-BE49-F238E27FC236}">
              <a16:creationId xmlns:a16="http://schemas.microsoft.com/office/drawing/2014/main" id="{64819648-5AFC-4EFA-9C42-9B1A1A4A1BFC}"/>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507" name="ZoneTexte 1506">
          <a:extLst>
            <a:ext uri="{FF2B5EF4-FFF2-40B4-BE49-F238E27FC236}">
              <a16:creationId xmlns:a16="http://schemas.microsoft.com/office/drawing/2014/main" id="{54C4997F-E56F-495C-840A-42D9605338C4}"/>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508" name="ZoneTexte 1507">
          <a:extLst>
            <a:ext uri="{FF2B5EF4-FFF2-40B4-BE49-F238E27FC236}">
              <a16:creationId xmlns:a16="http://schemas.microsoft.com/office/drawing/2014/main" id="{ED68C1D7-F053-4A7C-B18D-FE6AD2230C7C}"/>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509" name="ZoneTexte 1508">
          <a:extLst>
            <a:ext uri="{FF2B5EF4-FFF2-40B4-BE49-F238E27FC236}">
              <a16:creationId xmlns:a16="http://schemas.microsoft.com/office/drawing/2014/main" id="{823247A4-76E4-4ACC-BFD4-81E3D29530F0}"/>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510" name="ZoneTexte 1509">
          <a:extLst>
            <a:ext uri="{FF2B5EF4-FFF2-40B4-BE49-F238E27FC236}">
              <a16:creationId xmlns:a16="http://schemas.microsoft.com/office/drawing/2014/main" id="{A5082570-99D5-4D58-A087-FB4000F3EBBA}"/>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511" name="ZoneTexte 1510">
          <a:extLst>
            <a:ext uri="{FF2B5EF4-FFF2-40B4-BE49-F238E27FC236}">
              <a16:creationId xmlns:a16="http://schemas.microsoft.com/office/drawing/2014/main" id="{B72EBE0B-0DC0-4AF2-BCAC-EAE78AD60259}"/>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512" name="ZoneTexte 1511">
          <a:extLst>
            <a:ext uri="{FF2B5EF4-FFF2-40B4-BE49-F238E27FC236}">
              <a16:creationId xmlns:a16="http://schemas.microsoft.com/office/drawing/2014/main" id="{A892D75F-DB54-412E-A438-CBA242BFE07F}"/>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513" name="ZoneTexte 1512">
          <a:extLst>
            <a:ext uri="{FF2B5EF4-FFF2-40B4-BE49-F238E27FC236}">
              <a16:creationId xmlns:a16="http://schemas.microsoft.com/office/drawing/2014/main" id="{52D900B0-4CBD-47B6-82CF-0BCD03EF1315}"/>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514" name="ZoneTexte 1513">
          <a:extLst>
            <a:ext uri="{FF2B5EF4-FFF2-40B4-BE49-F238E27FC236}">
              <a16:creationId xmlns:a16="http://schemas.microsoft.com/office/drawing/2014/main" id="{2B29D5F2-E5C8-4481-8804-4FBB61EB4D8B}"/>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515" name="ZoneTexte 1514">
          <a:extLst>
            <a:ext uri="{FF2B5EF4-FFF2-40B4-BE49-F238E27FC236}">
              <a16:creationId xmlns:a16="http://schemas.microsoft.com/office/drawing/2014/main" id="{3003DAD8-D276-4765-8BF7-2F6A3544101D}"/>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516" name="ZoneTexte 1515">
          <a:extLst>
            <a:ext uri="{FF2B5EF4-FFF2-40B4-BE49-F238E27FC236}">
              <a16:creationId xmlns:a16="http://schemas.microsoft.com/office/drawing/2014/main" id="{6C012D88-9701-4621-8BA5-3B8071D788A0}"/>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517" name="ZoneTexte 1516">
          <a:extLst>
            <a:ext uri="{FF2B5EF4-FFF2-40B4-BE49-F238E27FC236}">
              <a16:creationId xmlns:a16="http://schemas.microsoft.com/office/drawing/2014/main" id="{84C42939-60ED-499C-8CBE-6894B3B74855}"/>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518" name="ZoneTexte 1517">
          <a:extLst>
            <a:ext uri="{FF2B5EF4-FFF2-40B4-BE49-F238E27FC236}">
              <a16:creationId xmlns:a16="http://schemas.microsoft.com/office/drawing/2014/main" id="{B58AC2F7-CB54-421C-BD6D-952D38B077B0}"/>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519" name="ZoneTexte 1518">
          <a:extLst>
            <a:ext uri="{FF2B5EF4-FFF2-40B4-BE49-F238E27FC236}">
              <a16:creationId xmlns:a16="http://schemas.microsoft.com/office/drawing/2014/main" id="{481B9DE8-A00E-41CB-9E39-403787E261B1}"/>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520" name="ZoneTexte 1519">
          <a:extLst>
            <a:ext uri="{FF2B5EF4-FFF2-40B4-BE49-F238E27FC236}">
              <a16:creationId xmlns:a16="http://schemas.microsoft.com/office/drawing/2014/main" id="{DD1FE0CF-43EE-47CF-B1D8-BBCE16B2166E}"/>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521" name="ZoneTexte 1520">
          <a:extLst>
            <a:ext uri="{FF2B5EF4-FFF2-40B4-BE49-F238E27FC236}">
              <a16:creationId xmlns:a16="http://schemas.microsoft.com/office/drawing/2014/main" id="{C7D812FB-0BBD-4A75-BE94-46C109F80FE8}"/>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522" name="ZoneTexte 1521">
          <a:extLst>
            <a:ext uri="{FF2B5EF4-FFF2-40B4-BE49-F238E27FC236}">
              <a16:creationId xmlns:a16="http://schemas.microsoft.com/office/drawing/2014/main" id="{0D5679E7-B421-4E12-A2A8-A070A4E65230}"/>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523" name="ZoneTexte 1522">
          <a:extLst>
            <a:ext uri="{FF2B5EF4-FFF2-40B4-BE49-F238E27FC236}">
              <a16:creationId xmlns:a16="http://schemas.microsoft.com/office/drawing/2014/main" id="{8AAFAFEA-85A6-48F9-B698-22A709820969}"/>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524" name="ZoneTexte 1523">
          <a:extLst>
            <a:ext uri="{FF2B5EF4-FFF2-40B4-BE49-F238E27FC236}">
              <a16:creationId xmlns:a16="http://schemas.microsoft.com/office/drawing/2014/main" id="{0612DB8E-5C30-48AC-9E29-F9E59C658264}"/>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525" name="ZoneTexte 1524">
          <a:extLst>
            <a:ext uri="{FF2B5EF4-FFF2-40B4-BE49-F238E27FC236}">
              <a16:creationId xmlns:a16="http://schemas.microsoft.com/office/drawing/2014/main" id="{17A84A59-6380-4AE6-9F30-D7CB5D251D8F}"/>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526" name="ZoneTexte 1525">
          <a:extLst>
            <a:ext uri="{FF2B5EF4-FFF2-40B4-BE49-F238E27FC236}">
              <a16:creationId xmlns:a16="http://schemas.microsoft.com/office/drawing/2014/main" id="{548BB591-E5A4-4B56-88FE-7E2DC7F32914}"/>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527" name="ZoneTexte 1526">
          <a:extLst>
            <a:ext uri="{FF2B5EF4-FFF2-40B4-BE49-F238E27FC236}">
              <a16:creationId xmlns:a16="http://schemas.microsoft.com/office/drawing/2014/main" id="{ECD93834-4EC4-4937-ACBA-0E8DE8625354}"/>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528" name="ZoneTexte 1527">
          <a:extLst>
            <a:ext uri="{FF2B5EF4-FFF2-40B4-BE49-F238E27FC236}">
              <a16:creationId xmlns:a16="http://schemas.microsoft.com/office/drawing/2014/main" id="{1CA4FAF1-5BB2-4A86-A15C-C9E961A19A2F}"/>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529" name="ZoneTexte 1528">
          <a:extLst>
            <a:ext uri="{FF2B5EF4-FFF2-40B4-BE49-F238E27FC236}">
              <a16:creationId xmlns:a16="http://schemas.microsoft.com/office/drawing/2014/main" id="{85A72258-74D9-41AF-A666-6DF9532BAD97}"/>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530" name="ZoneTexte 1529">
          <a:extLst>
            <a:ext uri="{FF2B5EF4-FFF2-40B4-BE49-F238E27FC236}">
              <a16:creationId xmlns:a16="http://schemas.microsoft.com/office/drawing/2014/main" id="{34794CF6-C411-43C5-97A4-C7E73A2EFE83}"/>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531" name="ZoneTexte 1530">
          <a:extLst>
            <a:ext uri="{FF2B5EF4-FFF2-40B4-BE49-F238E27FC236}">
              <a16:creationId xmlns:a16="http://schemas.microsoft.com/office/drawing/2014/main" id="{40177834-E131-4021-94EA-E45ACD71D76A}"/>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532" name="ZoneTexte 1531">
          <a:extLst>
            <a:ext uri="{FF2B5EF4-FFF2-40B4-BE49-F238E27FC236}">
              <a16:creationId xmlns:a16="http://schemas.microsoft.com/office/drawing/2014/main" id="{6A033B74-19B8-4B65-B736-47042E8F1A0E}"/>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533" name="ZoneTexte 1532">
          <a:extLst>
            <a:ext uri="{FF2B5EF4-FFF2-40B4-BE49-F238E27FC236}">
              <a16:creationId xmlns:a16="http://schemas.microsoft.com/office/drawing/2014/main" id="{3205DD67-7DEB-4759-A99F-1FB76F4D3C02}"/>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534" name="ZoneTexte 1533">
          <a:extLst>
            <a:ext uri="{FF2B5EF4-FFF2-40B4-BE49-F238E27FC236}">
              <a16:creationId xmlns:a16="http://schemas.microsoft.com/office/drawing/2014/main" id="{5AC28740-4D9E-4887-8065-41FAD26BBD22}"/>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535" name="ZoneTexte 1534">
          <a:extLst>
            <a:ext uri="{FF2B5EF4-FFF2-40B4-BE49-F238E27FC236}">
              <a16:creationId xmlns:a16="http://schemas.microsoft.com/office/drawing/2014/main" id="{44A70FBB-A401-4ED3-BFB5-E4D194362581}"/>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536" name="ZoneTexte 1535">
          <a:extLst>
            <a:ext uri="{FF2B5EF4-FFF2-40B4-BE49-F238E27FC236}">
              <a16:creationId xmlns:a16="http://schemas.microsoft.com/office/drawing/2014/main" id="{2D2CE5E1-D259-485D-903E-64885268D6F2}"/>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537" name="ZoneTexte 1536">
          <a:extLst>
            <a:ext uri="{FF2B5EF4-FFF2-40B4-BE49-F238E27FC236}">
              <a16:creationId xmlns:a16="http://schemas.microsoft.com/office/drawing/2014/main" id="{544EBB5F-2439-4E64-8637-5D4D628097CB}"/>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538" name="ZoneTexte 1537">
          <a:extLst>
            <a:ext uri="{FF2B5EF4-FFF2-40B4-BE49-F238E27FC236}">
              <a16:creationId xmlns:a16="http://schemas.microsoft.com/office/drawing/2014/main" id="{848A2F50-A47A-49F3-B5C2-0C888AA1DCE4}"/>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539" name="ZoneTexte 1538">
          <a:extLst>
            <a:ext uri="{FF2B5EF4-FFF2-40B4-BE49-F238E27FC236}">
              <a16:creationId xmlns:a16="http://schemas.microsoft.com/office/drawing/2014/main" id="{7DA73ACD-15CA-4CCB-BF4D-054A555BBFB6}"/>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540" name="ZoneTexte 1539">
          <a:extLst>
            <a:ext uri="{FF2B5EF4-FFF2-40B4-BE49-F238E27FC236}">
              <a16:creationId xmlns:a16="http://schemas.microsoft.com/office/drawing/2014/main" id="{D08DD63F-B87A-46EB-9DA8-245D793C9F2D}"/>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541" name="ZoneTexte 1540">
          <a:extLst>
            <a:ext uri="{FF2B5EF4-FFF2-40B4-BE49-F238E27FC236}">
              <a16:creationId xmlns:a16="http://schemas.microsoft.com/office/drawing/2014/main" id="{969B71DC-5468-4800-A5B5-49B66733C76D}"/>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1542" name="ZoneTexte 1541">
          <a:extLst>
            <a:ext uri="{FF2B5EF4-FFF2-40B4-BE49-F238E27FC236}">
              <a16:creationId xmlns:a16="http://schemas.microsoft.com/office/drawing/2014/main" id="{58C4BCEB-4D9E-47FD-9CF9-3DCDBE1DE7DD}"/>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543" name="ZoneTexte 1542">
          <a:extLst>
            <a:ext uri="{FF2B5EF4-FFF2-40B4-BE49-F238E27FC236}">
              <a16:creationId xmlns:a16="http://schemas.microsoft.com/office/drawing/2014/main" id="{FD241849-03AB-4FAA-80F1-52B21230997A}"/>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1544" name="ZoneTexte 1543">
          <a:extLst>
            <a:ext uri="{FF2B5EF4-FFF2-40B4-BE49-F238E27FC236}">
              <a16:creationId xmlns:a16="http://schemas.microsoft.com/office/drawing/2014/main" id="{A6149000-715C-4274-A4E8-D20925CDA2BA}"/>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545" name="ZoneTexte 1544">
          <a:extLst>
            <a:ext uri="{FF2B5EF4-FFF2-40B4-BE49-F238E27FC236}">
              <a16:creationId xmlns:a16="http://schemas.microsoft.com/office/drawing/2014/main" id="{3F682BF8-AFB3-4ED1-BD88-DDFECEAC71CA}"/>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1546" name="ZoneTexte 1545">
          <a:extLst>
            <a:ext uri="{FF2B5EF4-FFF2-40B4-BE49-F238E27FC236}">
              <a16:creationId xmlns:a16="http://schemas.microsoft.com/office/drawing/2014/main" id="{106A1829-F6B7-45B6-A428-552778DD92B1}"/>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547" name="ZoneTexte 1546">
          <a:extLst>
            <a:ext uri="{FF2B5EF4-FFF2-40B4-BE49-F238E27FC236}">
              <a16:creationId xmlns:a16="http://schemas.microsoft.com/office/drawing/2014/main" id="{BB7E5CB7-C066-4836-9A78-AC6863124BF5}"/>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548" name="ZoneTexte 1547">
          <a:extLst>
            <a:ext uri="{FF2B5EF4-FFF2-40B4-BE49-F238E27FC236}">
              <a16:creationId xmlns:a16="http://schemas.microsoft.com/office/drawing/2014/main" id="{5B10F976-E912-4B8A-9DA1-171483D32E03}"/>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549" name="ZoneTexte 1548">
          <a:extLst>
            <a:ext uri="{FF2B5EF4-FFF2-40B4-BE49-F238E27FC236}">
              <a16:creationId xmlns:a16="http://schemas.microsoft.com/office/drawing/2014/main" id="{BB69CDC7-27AD-4C8D-87EA-D416E41A5A03}"/>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550" name="ZoneTexte 1549">
          <a:extLst>
            <a:ext uri="{FF2B5EF4-FFF2-40B4-BE49-F238E27FC236}">
              <a16:creationId xmlns:a16="http://schemas.microsoft.com/office/drawing/2014/main" id="{C8CF6F2B-6087-4E55-BD46-7121CAAED9AF}"/>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551" name="ZoneTexte 1550">
          <a:extLst>
            <a:ext uri="{FF2B5EF4-FFF2-40B4-BE49-F238E27FC236}">
              <a16:creationId xmlns:a16="http://schemas.microsoft.com/office/drawing/2014/main" id="{F7890CEE-D639-4184-9828-8CC22CC748B9}"/>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552" name="ZoneTexte 1551">
          <a:extLst>
            <a:ext uri="{FF2B5EF4-FFF2-40B4-BE49-F238E27FC236}">
              <a16:creationId xmlns:a16="http://schemas.microsoft.com/office/drawing/2014/main" id="{E725C9DF-71F6-469C-8083-E403E3BBF623}"/>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553" name="ZoneTexte 1552">
          <a:extLst>
            <a:ext uri="{FF2B5EF4-FFF2-40B4-BE49-F238E27FC236}">
              <a16:creationId xmlns:a16="http://schemas.microsoft.com/office/drawing/2014/main" id="{39A33801-2944-479C-8B09-C40BAD4AE0AE}"/>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554" name="ZoneTexte 1553">
          <a:extLst>
            <a:ext uri="{FF2B5EF4-FFF2-40B4-BE49-F238E27FC236}">
              <a16:creationId xmlns:a16="http://schemas.microsoft.com/office/drawing/2014/main" id="{D36F9FB9-0AD4-40F5-AE87-A20237B2F4E7}"/>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555" name="ZoneTexte 1554">
          <a:extLst>
            <a:ext uri="{FF2B5EF4-FFF2-40B4-BE49-F238E27FC236}">
              <a16:creationId xmlns:a16="http://schemas.microsoft.com/office/drawing/2014/main" id="{B20DDEA3-B649-429F-B333-2E488E20BE6E}"/>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556" name="ZoneTexte 1555">
          <a:extLst>
            <a:ext uri="{FF2B5EF4-FFF2-40B4-BE49-F238E27FC236}">
              <a16:creationId xmlns:a16="http://schemas.microsoft.com/office/drawing/2014/main" id="{105A1BD7-3421-4A3C-9CBA-D49114A7FE10}"/>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557" name="ZoneTexte 1556">
          <a:extLst>
            <a:ext uri="{FF2B5EF4-FFF2-40B4-BE49-F238E27FC236}">
              <a16:creationId xmlns:a16="http://schemas.microsoft.com/office/drawing/2014/main" id="{99C040BC-88AA-43FC-996C-A09C796C8B5C}"/>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1558" name="ZoneTexte 1557">
          <a:extLst>
            <a:ext uri="{FF2B5EF4-FFF2-40B4-BE49-F238E27FC236}">
              <a16:creationId xmlns:a16="http://schemas.microsoft.com/office/drawing/2014/main" id="{AFBABB11-A742-413E-AC9A-3333D4F8751F}"/>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559" name="ZoneTexte 1558">
          <a:extLst>
            <a:ext uri="{FF2B5EF4-FFF2-40B4-BE49-F238E27FC236}">
              <a16:creationId xmlns:a16="http://schemas.microsoft.com/office/drawing/2014/main" id="{4C838B74-A269-4096-8BF6-406067EC4FB0}"/>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560" name="ZoneTexte 1559">
          <a:extLst>
            <a:ext uri="{FF2B5EF4-FFF2-40B4-BE49-F238E27FC236}">
              <a16:creationId xmlns:a16="http://schemas.microsoft.com/office/drawing/2014/main" id="{29C8878A-EE50-4EEC-9BB1-96B772D2A087}"/>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561" name="ZoneTexte 1560">
          <a:extLst>
            <a:ext uri="{FF2B5EF4-FFF2-40B4-BE49-F238E27FC236}">
              <a16:creationId xmlns:a16="http://schemas.microsoft.com/office/drawing/2014/main" id="{E7CE884E-07CF-4C67-B70B-704404A764BB}"/>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562" name="ZoneTexte 1561">
          <a:extLst>
            <a:ext uri="{FF2B5EF4-FFF2-40B4-BE49-F238E27FC236}">
              <a16:creationId xmlns:a16="http://schemas.microsoft.com/office/drawing/2014/main" id="{E2ED794D-6179-4221-B017-80D5FD04C9B2}"/>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563" name="ZoneTexte 1562">
          <a:extLst>
            <a:ext uri="{FF2B5EF4-FFF2-40B4-BE49-F238E27FC236}">
              <a16:creationId xmlns:a16="http://schemas.microsoft.com/office/drawing/2014/main" id="{D24B3376-86C4-413D-B7AC-0D8FE3B248B0}"/>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564" name="ZoneTexte 1563">
          <a:extLst>
            <a:ext uri="{FF2B5EF4-FFF2-40B4-BE49-F238E27FC236}">
              <a16:creationId xmlns:a16="http://schemas.microsoft.com/office/drawing/2014/main" id="{6B40379D-2F38-4BBB-B1A7-B3D4BD356DDD}"/>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565" name="ZoneTexte 1564">
          <a:extLst>
            <a:ext uri="{FF2B5EF4-FFF2-40B4-BE49-F238E27FC236}">
              <a16:creationId xmlns:a16="http://schemas.microsoft.com/office/drawing/2014/main" id="{95155996-8300-4680-AAB4-EC8680308BD9}"/>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566" name="ZoneTexte 1565">
          <a:extLst>
            <a:ext uri="{FF2B5EF4-FFF2-40B4-BE49-F238E27FC236}">
              <a16:creationId xmlns:a16="http://schemas.microsoft.com/office/drawing/2014/main" id="{C235EF73-4B93-479B-B8A9-C99CCB184B45}"/>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567" name="ZoneTexte 1566">
          <a:extLst>
            <a:ext uri="{FF2B5EF4-FFF2-40B4-BE49-F238E27FC236}">
              <a16:creationId xmlns:a16="http://schemas.microsoft.com/office/drawing/2014/main" id="{5D5E6594-B89C-44DA-BD10-3BFDC53D13C1}"/>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568" name="ZoneTexte 1567">
          <a:extLst>
            <a:ext uri="{FF2B5EF4-FFF2-40B4-BE49-F238E27FC236}">
              <a16:creationId xmlns:a16="http://schemas.microsoft.com/office/drawing/2014/main" id="{F7F1F380-7C4C-499E-8A32-8BFF0B4E4394}"/>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569" name="ZoneTexte 1568">
          <a:extLst>
            <a:ext uri="{FF2B5EF4-FFF2-40B4-BE49-F238E27FC236}">
              <a16:creationId xmlns:a16="http://schemas.microsoft.com/office/drawing/2014/main" id="{A9C8E489-9517-4210-81B0-C90439847C36}"/>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570" name="ZoneTexte 1569">
          <a:extLst>
            <a:ext uri="{FF2B5EF4-FFF2-40B4-BE49-F238E27FC236}">
              <a16:creationId xmlns:a16="http://schemas.microsoft.com/office/drawing/2014/main" id="{1455BA21-BAF5-4A00-81E1-C9AAB9BDF22E}"/>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571" name="ZoneTexte 1570">
          <a:extLst>
            <a:ext uri="{FF2B5EF4-FFF2-40B4-BE49-F238E27FC236}">
              <a16:creationId xmlns:a16="http://schemas.microsoft.com/office/drawing/2014/main" id="{4302E5E9-A3F2-40C3-9166-9A768C02DB72}"/>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572" name="ZoneTexte 1571">
          <a:extLst>
            <a:ext uri="{FF2B5EF4-FFF2-40B4-BE49-F238E27FC236}">
              <a16:creationId xmlns:a16="http://schemas.microsoft.com/office/drawing/2014/main" id="{04751970-08AB-4AF7-AF06-6FB1F703FE85}"/>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1573" name="ZoneTexte 1572">
          <a:extLst>
            <a:ext uri="{FF2B5EF4-FFF2-40B4-BE49-F238E27FC236}">
              <a16:creationId xmlns:a16="http://schemas.microsoft.com/office/drawing/2014/main" id="{8F47A49C-8AFA-4A2A-844D-9A042DC4D02E}"/>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574" name="ZoneTexte 1573">
          <a:extLst>
            <a:ext uri="{FF2B5EF4-FFF2-40B4-BE49-F238E27FC236}">
              <a16:creationId xmlns:a16="http://schemas.microsoft.com/office/drawing/2014/main" id="{2CF03BCC-0FD6-4B4A-BFE7-64BA32CD2542}"/>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575" name="ZoneTexte 1574">
          <a:extLst>
            <a:ext uri="{FF2B5EF4-FFF2-40B4-BE49-F238E27FC236}">
              <a16:creationId xmlns:a16="http://schemas.microsoft.com/office/drawing/2014/main" id="{F2D091B0-448D-4B5A-A7B3-6F40CD65583B}"/>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576" name="ZoneTexte 1575">
          <a:extLst>
            <a:ext uri="{FF2B5EF4-FFF2-40B4-BE49-F238E27FC236}">
              <a16:creationId xmlns:a16="http://schemas.microsoft.com/office/drawing/2014/main" id="{05F3963C-1EE3-4555-B739-36DE04755597}"/>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577" name="ZoneTexte 1576">
          <a:extLst>
            <a:ext uri="{FF2B5EF4-FFF2-40B4-BE49-F238E27FC236}">
              <a16:creationId xmlns:a16="http://schemas.microsoft.com/office/drawing/2014/main" id="{CF095A93-436B-4747-8232-6B17FFFE4DA7}"/>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578" name="ZoneTexte 1577">
          <a:extLst>
            <a:ext uri="{FF2B5EF4-FFF2-40B4-BE49-F238E27FC236}">
              <a16:creationId xmlns:a16="http://schemas.microsoft.com/office/drawing/2014/main" id="{B2FC309D-7C72-483E-BD4C-DCB690FB8B22}"/>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579" name="ZoneTexte 1578">
          <a:extLst>
            <a:ext uri="{FF2B5EF4-FFF2-40B4-BE49-F238E27FC236}">
              <a16:creationId xmlns:a16="http://schemas.microsoft.com/office/drawing/2014/main" id="{7B45FD73-E7A1-4189-B771-57A545457F9C}"/>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580" name="ZoneTexte 1579">
          <a:extLst>
            <a:ext uri="{FF2B5EF4-FFF2-40B4-BE49-F238E27FC236}">
              <a16:creationId xmlns:a16="http://schemas.microsoft.com/office/drawing/2014/main" id="{F73C4390-2164-43D6-A48B-2E77877A6ADF}"/>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581" name="ZoneTexte 1580">
          <a:extLst>
            <a:ext uri="{FF2B5EF4-FFF2-40B4-BE49-F238E27FC236}">
              <a16:creationId xmlns:a16="http://schemas.microsoft.com/office/drawing/2014/main" id="{23E95B1B-9968-40C7-A51F-E448DF6F56C1}"/>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582" name="ZoneTexte 1581">
          <a:extLst>
            <a:ext uri="{FF2B5EF4-FFF2-40B4-BE49-F238E27FC236}">
              <a16:creationId xmlns:a16="http://schemas.microsoft.com/office/drawing/2014/main" id="{1C03048F-577C-45C1-A138-A8778D59AE8C}"/>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583" name="ZoneTexte 1582">
          <a:extLst>
            <a:ext uri="{FF2B5EF4-FFF2-40B4-BE49-F238E27FC236}">
              <a16:creationId xmlns:a16="http://schemas.microsoft.com/office/drawing/2014/main" id="{6C967658-F8D0-4FF1-9F51-DFF019113F2D}"/>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584" name="ZoneTexte 1583">
          <a:extLst>
            <a:ext uri="{FF2B5EF4-FFF2-40B4-BE49-F238E27FC236}">
              <a16:creationId xmlns:a16="http://schemas.microsoft.com/office/drawing/2014/main" id="{152C85DA-02CA-46FE-8DB1-4524E3583A33}"/>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585" name="ZoneTexte 1584">
          <a:extLst>
            <a:ext uri="{FF2B5EF4-FFF2-40B4-BE49-F238E27FC236}">
              <a16:creationId xmlns:a16="http://schemas.microsoft.com/office/drawing/2014/main" id="{C1F89113-E1DB-4C48-9D89-78C1FCB953B8}"/>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586" name="ZoneTexte 1585">
          <a:extLst>
            <a:ext uri="{FF2B5EF4-FFF2-40B4-BE49-F238E27FC236}">
              <a16:creationId xmlns:a16="http://schemas.microsoft.com/office/drawing/2014/main" id="{9ED8E9D8-E27A-4F1E-B598-22BD7F876727}"/>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587" name="ZoneTexte 1586">
          <a:extLst>
            <a:ext uri="{FF2B5EF4-FFF2-40B4-BE49-F238E27FC236}">
              <a16:creationId xmlns:a16="http://schemas.microsoft.com/office/drawing/2014/main" id="{F901B309-F88E-4CEC-B89C-1F2532F6769A}"/>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1588" name="ZoneTexte 1587">
          <a:extLst>
            <a:ext uri="{FF2B5EF4-FFF2-40B4-BE49-F238E27FC236}">
              <a16:creationId xmlns:a16="http://schemas.microsoft.com/office/drawing/2014/main" id="{9FB37C24-3FCF-43E9-B92F-1504CDA7BE60}"/>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589" name="ZoneTexte 1588">
          <a:extLst>
            <a:ext uri="{FF2B5EF4-FFF2-40B4-BE49-F238E27FC236}">
              <a16:creationId xmlns:a16="http://schemas.microsoft.com/office/drawing/2014/main" id="{4ABE0744-C5DE-4279-9190-3D834E5ADF8A}"/>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590" name="ZoneTexte 1589">
          <a:extLst>
            <a:ext uri="{FF2B5EF4-FFF2-40B4-BE49-F238E27FC236}">
              <a16:creationId xmlns:a16="http://schemas.microsoft.com/office/drawing/2014/main" id="{BC2E5BDA-163E-4A49-BEED-8951FB898EF4}"/>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591" name="ZoneTexte 1590">
          <a:extLst>
            <a:ext uri="{FF2B5EF4-FFF2-40B4-BE49-F238E27FC236}">
              <a16:creationId xmlns:a16="http://schemas.microsoft.com/office/drawing/2014/main" id="{730E99C5-46B0-421A-9570-AD5CAEF5CEEF}"/>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592" name="ZoneTexte 1591">
          <a:extLst>
            <a:ext uri="{FF2B5EF4-FFF2-40B4-BE49-F238E27FC236}">
              <a16:creationId xmlns:a16="http://schemas.microsoft.com/office/drawing/2014/main" id="{8DE3A343-9BD3-4738-B2A9-4F94C199BAD0}"/>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593" name="ZoneTexte 1592">
          <a:extLst>
            <a:ext uri="{FF2B5EF4-FFF2-40B4-BE49-F238E27FC236}">
              <a16:creationId xmlns:a16="http://schemas.microsoft.com/office/drawing/2014/main" id="{785FBE16-F447-47F3-A11A-9CC3D563B071}"/>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594" name="ZoneTexte 1593">
          <a:extLst>
            <a:ext uri="{FF2B5EF4-FFF2-40B4-BE49-F238E27FC236}">
              <a16:creationId xmlns:a16="http://schemas.microsoft.com/office/drawing/2014/main" id="{79B1BC2D-4240-49DE-B368-0D0DA1F9B33D}"/>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595" name="ZoneTexte 1594">
          <a:extLst>
            <a:ext uri="{FF2B5EF4-FFF2-40B4-BE49-F238E27FC236}">
              <a16:creationId xmlns:a16="http://schemas.microsoft.com/office/drawing/2014/main" id="{9E950B3E-81C9-4640-888C-68C4761308C9}"/>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596" name="ZoneTexte 1595">
          <a:extLst>
            <a:ext uri="{FF2B5EF4-FFF2-40B4-BE49-F238E27FC236}">
              <a16:creationId xmlns:a16="http://schemas.microsoft.com/office/drawing/2014/main" id="{D7467381-02A5-4E75-9879-B1BC676A83C7}"/>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597" name="ZoneTexte 1596">
          <a:extLst>
            <a:ext uri="{FF2B5EF4-FFF2-40B4-BE49-F238E27FC236}">
              <a16:creationId xmlns:a16="http://schemas.microsoft.com/office/drawing/2014/main" id="{3C3FB15E-E94D-4DFD-B3AE-FD8BFD3F7D89}"/>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598" name="ZoneTexte 1597">
          <a:extLst>
            <a:ext uri="{FF2B5EF4-FFF2-40B4-BE49-F238E27FC236}">
              <a16:creationId xmlns:a16="http://schemas.microsoft.com/office/drawing/2014/main" id="{ADCA543A-50A4-4053-BE0D-45FC0FF1B36D}"/>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599" name="ZoneTexte 1598">
          <a:extLst>
            <a:ext uri="{FF2B5EF4-FFF2-40B4-BE49-F238E27FC236}">
              <a16:creationId xmlns:a16="http://schemas.microsoft.com/office/drawing/2014/main" id="{35D3278F-EA92-4BD9-B8CB-19C5237797BC}"/>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600" name="ZoneTexte 1599">
          <a:extLst>
            <a:ext uri="{FF2B5EF4-FFF2-40B4-BE49-F238E27FC236}">
              <a16:creationId xmlns:a16="http://schemas.microsoft.com/office/drawing/2014/main" id="{6D7AEB12-B26D-4CED-9052-390CE5DA0B6E}"/>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601" name="ZoneTexte 1600">
          <a:extLst>
            <a:ext uri="{FF2B5EF4-FFF2-40B4-BE49-F238E27FC236}">
              <a16:creationId xmlns:a16="http://schemas.microsoft.com/office/drawing/2014/main" id="{694E3506-B40B-4CA3-B251-73A78485DA33}"/>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602" name="ZoneTexte 1601">
          <a:extLst>
            <a:ext uri="{FF2B5EF4-FFF2-40B4-BE49-F238E27FC236}">
              <a16:creationId xmlns:a16="http://schemas.microsoft.com/office/drawing/2014/main" id="{1B57EC1C-28D4-49DD-8593-78016B33B5F3}"/>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1603" name="ZoneTexte 1602">
          <a:extLst>
            <a:ext uri="{FF2B5EF4-FFF2-40B4-BE49-F238E27FC236}">
              <a16:creationId xmlns:a16="http://schemas.microsoft.com/office/drawing/2014/main" id="{93AC7CCB-D552-4754-B92D-5175D960A7BC}"/>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604" name="ZoneTexte 1603">
          <a:extLst>
            <a:ext uri="{FF2B5EF4-FFF2-40B4-BE49-F238E27FC236}">
              <a16:creationId xmlns:a16="http://schemas.microsoft.com/office/drawing/2014/main" id="{0E82B00C-2E26-428A-BB7D-42EF4A05DE86}"/>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605" name="ZoneTexte 1604">
          <a:extLst>
            <a:ext uri="{FF2B5EF4-FFF2-40B4-BE49-F238E27FC236}">
              <a16:creationId xmlns:a16="http://schemas.microsoft.com/office/drawing/2014/main" id="{0A7C165C-D2BB-4B8F-842D-A0988EBCD81A}"/>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606" name="ZoneTexte 1605">
          <a:extLst>
            <a:ext uri="{FF2B5EF4-FFF2-40B4-BE49-F238E27FC236}">
              <a16:creationId xmlns:a16="http://schemas.microsoft.com/office/drawing/2014/main" id="{18DF7DF1-0732-4060-AA0B-BE76097140FD}"/>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607" name="ZoneTexte 1606">
          <a:extLst>
            <a:ext uri="{FF2B5EF4-FFF2-40B4-BE49-F238E27FC236}">
              <a16:creationId xmlns:a16="http://schemas.microsoft.com/office/drawing/2014/main" id="{00F64E60-7F55-4E89-9A9F-EFFEF6DC5280}"/>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608" name="ZoneTexte 1607">
          <a:extLst>
            <a:ext uri="{FF2B5EF4-FFF2-40B4-BE49-F238E27FC236}">
              <a16:creationId xmlns:a16="http://schemas.microsoft.com/office/drawing/2014/main" id="{08927D01-CDEA-4EC9-B0D1-4ECA7BFF7921}"/>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609" name="ZoneTexte 1608">
          <a:extLst>
            <a:ext uri="{FF2B5EF4-FFF2-40B4-BE49-F238E27FC236}">
              <a16:creationId xmlns:a16="http://schemas.microsoft.com/office/drawing/2014/main" id="{17FFC342-32B6-4DBC-B737-D203C7F69FF3}"/>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610" name="ZoneTexte 1609">
          <a:extLst>
            <a:ext uri="{FF2B5EF4-FFF2-40B4-BE49-F238E27FC236}">
              <a16:creationId xmlns:a16="http://schemas.microsoft.com/office/drawing/2014/main" id="{4D2A21A3-AAC7-4B93-B711-CA1B709968FC}"/>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611" name="ZoneTexte 1610">
          <a:extLst>
            <a:ext uri="{FF2B5EF4-FFF2-40B4-BE49-F238E27FC236}">
              <a16:creationId xmlns:a16="http://schemas.microsoft.com/office/drawing/2014/main" id="{3297EC73-127A-4F6B-A3BD-B8C66EE74D16}"/>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612" name="ZoneTexte 1611">
          <a:extLst>
            <a:ext uri="{FF2B5EF4-FFF2-40B4-BE49-F238E27FC236}">
              <a16:creationId xmlns:a16="http://schemas.microsoft.com/office/drawing/2014/main" id="{E78350BF-2325-4C5D-8ED1-26ED59A43422}"/>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613" name="ZoneTexte 1612">
          <a:extLst>
            <a:ext uri="{FF2B5EF4-FFF2-40B4-BE49-F238E27FC236}">
              <a16:creationId xmlns:a16="http://schemas.microsoft.com/office/drawing/2014/main" id="{1EF4582D-787A-4104-BF86-3D1CA1A5AC47}"/>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614" name="ZoneTexte 1613">
          <a:extLst>
            <a:ext uri="{FF2B5EF4-FFF2-40B4-BE49-F238E27FC236}">
              <a16:creationId xmlns:a16="http://schemas.microsoft.com/office/drawing/2014/main" id="{005EF4DF-3FBB-404E-BB3F-60668C854674}"/>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15" name="ZoneTexte 1614">
          <a:extLst>
            <a:ext uri="{FF2B5EF4-FFF2-40B4-BE49-F238E27FC236}">
              <a16:creationId xmlns:a16="http://schemas.microsoft.com/office/drawing/2014/main" id="{19A0ED8E-A66D-47A5-BE95-A77C3B2847E5}"/>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616" name="ZoneTexte 1615">
          <a:extLst>
            <a:ext uri="{FF2B5EF4-FFF2-40B4-BE49-F238E27FC236}">
              <a16:creationId xmlns:a16="http://schemas.microsoft.com/office/drawing/2014/main" id="{BAD25CF1-9B75-43B2-BE44-2E045D971113}"/>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17" name="ZoneTexte 1616">
          <a:extLst>
            <a:ext uri="{FF2B5EF4-FFF2-40B4-BE49-F238E27FC236}">
              <a16:creationId xmlns:a16="http://schemas.microsoft.com/office/drawing/2014/main" id="{D0F5A052-CC3F-4DAE-8480-11D9B78F9EE4}"/>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1618" name="ZoneTexte 1617">
          <a:extLst>
            <a:ext uri="{FF2B5EF4-FFF2-40B4-BE49-F238E27FC236}">
              <a16:creationId xmlns:a16="http://schemas.microsoft.com/office/drawing/2014/main" id="{36080304-6D15-44A4-8005-4E835EF89A96}"/>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19" name="ZoneTexte 1618">
          <a:extLst>
            <a:ext uri="{FF2B5EF4-FFF2-40B4-BE49-F238E27FC236}">
              <a16:creationId xmlns:a16="http://schemas.microsoft.com/office/drawing/2014/main" id="{8C073879-A5F3-4444-8C08-2EBA17884506}"/>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20" name="ZoneTexte 1619">
          <a:extLst>
            <a:ext uri="{FF2B5EF4-FFF2-40B4-BE49-F238E27FC236}">
              <a16:creationId xmlns:a16="http://schemas.microsoft.com/office/drawing/2014/main" id="{87795C50-4ABE-46F5-AFB5-600BDFE57420}"/>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21" name="ZoneTexte 1620">
          <a:extLst>
            <a:ext uri="{FF2B5EF4-FFF2-40B4-BE49-F238E27FC236}">
              <a16:creationId xmlns:a16="http://schemas.microsoft.com/office/drawing/2014/main" id="{5D8F8557-ECB8-4A74-B42B-26A698E36585}"/>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22" name="ZoneTexte 1621">
          <a:extLst>
            <a:ext uri="{FF2B5EF4-FFF2-40B4-BE49-F238E27FC236}">
              <a16:creationId xmlns:a16="http://schemas.microsoft.com/office/drawing/2014/main" id="{66C36E5F-FFAF-4945-A0CB-2CA4DD987580}"/>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23" name="ZoneTexte 1622">
          <a:extLst>
            <a:ext uri="{FF2B5EF4-FFF2-40B4-BE49-F238E27FC236}">
              <a16:creationId xmlns:a16="http://schemas.microsoft.com/office/drawing/2014/main" id="{0B450935-302C-4FFE-984B-C6A704F3EC3F}"/>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24" name="ZoneTexte 1623">
          <a:extLst>
            <a:ext uri="{FF2B5EF4-FFF2-40B4-BE49-F238E27FC236}">
              <a16:creationId xmlns:a16="http://schemas.microsoft.com/office/drawing/2014/main" id="{DFC875CB-C001-49D7-AAD2-826417548CAF}"/>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25" name="ZoneTexte 1624">
          <a:extLst>
            <a:ext uri="{FF2B5EF4-FFF2-40B4-BE49-F238E27FC236}">
              <a16:creationId xmlns:a16="http://schemas.microsoft.com/office/drawing/2014/main" id="{14586088-BF98-4E92-82FF-31472D6DDFE3}"/>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26" name="ZoneTexte 1625">
          <a:extLst>
            <a:ext uri="{FF2B5EF4-FFF2-40B4-BE49-F238E27FC236}">
              <a16:creationId xmlns:a16="http://schemas.microsoft.com/office/drawing/2014/main" id="{DE709E67-FC76-42DC-AAD4-847A94B3AF63}"/>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27" name="ZoneTexte 1626">
          <a:extLst>
            <a:ext uri="{FF2B5EF4-FFF2-40B4-BE49-F238E27FC236}">
              <a16:creationId xmlns:a16="http://schemas.microsoft.com/office/drawing/2014/main" id="{55C739B0-D07C-4EE0-9DC9-A5461C55D1E3}"/>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28" name="ZoneTexte 1627">
          <a:extLst>
            <a:ext uri="{FF2B5EF4-FFF2-40B4-BE49-F238E27FC236}">
              <a16:creationId xmlns:a16="http://schemas.microsoft.com/office/drawing/2014/main" id="{360E2C0E-F413-479C-B2A4-65518D1A765D}"/>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29" name="ZoneTexte 1628">
          <a:extLst>
            <a:ext uri="{FF2B5EF4-FFF2-40B4-BE49-F238E27FC236}">
              <a16:creationId xmlns:a16="http://schemas.microsoft.com/office/drawing/2014/main" id="{B9C62F27-18CE-4C13-96C3-38869163915F}"/>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30" name="ZoneTexte 1629">
          <a:extLst>
            <a:ext uri="{FF2B5EF4-FFF2-40B4-BE49-F238E27FC236}">
              <a16:creationId xmlns:a16="http://schemas.microsoft.com/office/drawing/2014/main" id="{7E17382F-FD75-4A06-A654-0BD5DE9BC2C6}"/>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31" name="ZoneTexte 1630">
          <a:extLst>
            <a:ext uri="{FF2B5EF4-FFF2-40B4-BE49-F238E27FC236}">
              <a16:creationId xmlns:a16="http://schemas.microsoft.com/office/drawing/2014/main" id="{C73384BC-8928-4774-8033-E758B1236900}"/>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32" name="ZoneTexte 1631">
          <a:extLst>
            <a:ext uri="{FF2B5EF4-FFF2-40B4-BE49-F238E27FC236}">
              <a16:creationId xmlns:a16="http://schemas.microsoft.com/office/drawing/2014/main" id="{31BEA72B-36E3-49F0-8084-027E339582FC}"/>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33" name="ZoneTexte 1632">
          <a:extLst>
            <a:ext uri="{FF2B5EF4-FFF2-40B4-BE49-F238E27FC236}">
              <a16:creationId xmlns:a16="http://schemas.microsoft.com/office/drawing/2014/main" id="{3398EE0D-9572-4D9D-A41C-8D1F3AE5DED9}"/>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34" name="ZoneTexte 1633">
          <a:extLst>
            <a:ext uri="{FF2B5EF4-FFF2-40B4-BE49-F238E27FC236}">
              <a16:creationId xmlns:a16="http://schemas.microsoft.com/office/drawing/2014/main" id="{DEFE4048-76E9-4B77-9291-6B020645C596}"/>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35" name="ZoneTexte 1634">
          <a:extLst>
            <a:ext uri="{FF2B5EF4-FFF2-40B4-BE49-F238E27FC236}">
              <a16:creationId xmlns:a16="http://schemas.microsoft.com/office/drawing/2014/main" id="{06F1F676-B3BF-4025-9AF8-BC80D7C983E6}"/>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36" name="ZoneTexte 1635">
          <a:extLst>
            <a:ext uri="{FF2B5EF4-FFF2-40B4-BE49-F238E27FC236}">
              <a16:creationId xmlns:a16="http://schemas.microsoft.com/office/drawing/2014/main" id="{0D8A00D5-CC1E-4A45-9D1D-33B43C153789}"/>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37" name="ZoneTexte 1636">
          <a:extLst>
            <a:ext uri="{FF2B5EF4-FFF2-40B4-BE49-F238E27FC236}">
              <a16:creationId xmlns:a16="http://schemas.microsoft.com/office/drawing/2014/main" id="{4B19D5A2-BD1F-4F56-949C-62BF061826A3}"/>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38" name="ZoneTexte 1637">
          <a:extLst>
            <a:ext uri="{FF2B5EF4-FFF2-40B4-BE49-F238E27FC236}">
              <a16:creationId xmlns:a16="http://schemas.microsoft.com/office/drawing/2014/main" id="{6155E42E-71EC-49B6-8902-E07F31401422}"/>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39" name="ZoneTexte 1638">
          <a:extLst>
            <a:ext uri="{FF2B5EF4-FFF2-40B4-BE49-F238E27FC236}">
              <a16:creationId xmlns:a16="http://schemas.microsoft.com/office/drawing/2014/main" id="{AB7BB89E-6185-415F-BAB2-B82AC4DEED5F}"/>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40" name="ZoneTexte 1639">
          <a:extLst>
            <a:ext uri="{FF2B5EF4-FFF2-40B4-BE49-F238E27FC236}">
              <a16:creationId xmlns:a16="http://schemas.microsoft.com/office/drawing/2014/main" id="{94C2923B-7464-4B7A-86ED-58150E78DA70}"/>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41" name="ZoneTexte 1640">
          <a:extLst>
            <a:ext uri="{FF2B5EF4-FFF2-40B4-BE49-F238E27FC236}">
              <a16:creationId xmlns:a16="http://schemas.microsoft.com/office/drawing/2014/main" id="{A6DFD536-8998-4428-B256-69E0E8A01992}"/>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42" name="ZoneTexte 1641">
          <a:extLst>
            <a:ext uri="{FF2B5EF4-FFF2-40B4-BE49-F238E27FC236}">
              <a16:creationId xmlns:a16="http://schemas.microsoft.com/office/drawing/2014/main" id="{3973616A-3772-4647-BD63-84E53EA5934A}"/>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43" name="ZoneTexte 1642">
          <a:extLst>
            <a:ext uri="{FF2B5EF4-FFF2-40B4-BE49-F238E27FC236}">
              <a16:creationId xmlns:a16="http://schemas.microsoft.com/office/drawing/2014/main" id="{41072DF8-4FA8-485E-B18D-C492E9FEC86C}"/>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44" name="ZoneTexte 1643">
          <a:extLst>
            <a:ext uri="{FF2B5EF4-FFF2-40B4-BE49-F238E27FC236}">
              <a16:creationId xmlns:a16="http://schemas.microsoft.com/office/drawing/2014/main" id="{106EC0EE-2891-44D6-A3FB-7E292DFFEC74}"/>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45" name="ZoneTexte 1644">
          <a:extLst>
            <a:ext uri="{FF2B5EF4-FFF2-40B4-BE49-F238E27FC236}">
              <a16:creationId xmlns:a16="http://schemas.microsoft.com/office/drawing/2014/main" id="{69D07AEA-F0F8-4E55-86DC-8828D9965B70}"/>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46" name="ZoneTexte 1645">
          <a:extLst>
            <a:ext uri="{FF2B5EF4-FFF2-40B4-BE49-F238E27FC236}">
              <a16:creationId xmlns:a16="http://schemas.microsoft.com/office/drawing/2014/main" id="{3EC56A37-5DFA-46FC-84B3-84A9ADFDDEB2}"/>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47" name="ZoneTexte 1646">
          <a:extLst>
            <a:ext uri="{FF2B5EF4-FFF2-40B4-BE49-F238E27FC236}">
              <a16:creationId xmlns:a16="http://schemas.microsoft.com/office/drawing/2014/main" id="{6759F39D-3E26-4022-A176-9931800B6D33}"/>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48" name="ZoneTexte 1647">
          <a:extLst>
            <a:ext uri="{FF2B5EF4-FFF2-40B4-BE49-F238E27FC236}">
              <a16:creationId xmlns:a16="http://schemas.microsoft.com/office/drawing/2014/main" id="{221F6AF0-6895-4260-9735-806FA8B60BB8}"/>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49" name="ZoneTexte 1648">
          <a:extLst>
            <a:ext uri="{FF2B5EF4-FFF2-40B4-BE49-F238E27FC236}">
              <a16:creationId xmlns:a16="http://schemas.microsoft.com/office/drawing/2014/main" id="{09AB245E-D1A6-40D0-8DA1-6A3525F9D713}"/>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50" name="ZoneTexte 1649">
          <a:extLst>
            <a:ext uri="{FF2B5EF4-FFF2-40B4-BE49-F238E27FC236}">
              <a16:creationId xmlns:a16="http://schemas.microsoft.com/office/drawing/2014/main" id="{73205E39-BCB7-4A85-A2C2-C73FE391FC96}"/>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51" name="ZoneTexte 1650">
          <a:extLst>
            <a:ext uri="{FF2B5EF4-FFF2-40B4-BE49-F238E27FC236}">
              <a16:creationId xmlns:a16="http://schemas.microsoft.com/office/drawing/2014/main" id="{90723DAE-319A-4048-A391-DEB745F7C098}"/>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52" name="ZoneTexte 1651">
          <a:extLst>
            <a:ext uri="{FF2B5EF4-FFF2-40B4-BE49-F238E27FC236}">
              <a16:creationId xmlns:a16="http://schemas.microsoft.com/office/drawing/2014/main" id="{90B23225-B906-42C3-8809-C85E4F956320}"/>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53" name="ZoneTexte 1652">
          <a:extLst>
            <a:ext uri="{FF2B5EF4-FFF2-40B4-BE49-F238E27FC236}">
              <a16:creationId xmlns:a16="http://schemas.microsoft.com/office/drawing/2014/main" id="{3D15DC5C-6C2A-4E50-8C9A-50C1D6B7A0DC}"/>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54" name="ZoneTexte 1653">
          <a:extLst>
            <a:ext uri="{FF2B5EF4-FFF2-40B4-BE49-F238E27FC236}">
              <a16:creationId xmlns:a16="http://schemas.microsoft.com/office/drawing/2014/main" id="{B36EC539-9CF4-45A5-BF8E-714284527BA6}"/>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55" name="ZoneTexte 1654">
          <a:extLst>
            <a:ext uri="{FF2B5EF4-FFF2-40B4-BE49-F238E27FC236}">
              <a16:creationId xmlns:a16="http://schemas.microsoft.com/office/drawing/2014/main" id="{65E543AB-4CDA-456B-B65B-D4228908E75D}"/>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56" name="ZoneTexte 1655">
          <a:extLst>
            <a:ext uri="{FF2B5EF4-FFF2-40B4-BE49-F238E27FC236}">
              <a16:creationId xmlns:a16="http://schemas.microsoft.com/office/drawing/2014/main" id="{C50763BE-20B6-4F26-BE34-9F86C8EFBA18}"/>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57" name="ZoneTexte 1656">
          <a:extLst>
            <a:ext uri="{FF2B5EF4-FFF2-40B4-BE49-F238E27FC236}">
              <a16:creationId xmlns:a16="http://schemas.microsoft.com/office/drawing/2014/main" id="{8BFCDE87-9A79-434A-AD10-93BAD2E46AB8}"/>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58" name="ZoneTexte 1657">
          <a:extLst>
            <a:ext uri="{FF2B5EF4-FFF2-40B4-BE49-F238E27FC236}">
              <a16:creationId xmlns:a16="http://schemas.microsoft.com/office/drawing/2014/main" id="{D650C1A1-DF46-46E3-9130-D213F27FC84D}"/>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59" name="ZoneTexte 1658">
          <a:extLst>
            <a:ext uri="{FF2B5EF4-FFF2-40B4-BE49-F238E27FC236}">
              <a16:creationId xmlns:a16="http://schemas.microsoft.com/office/drawing/2014/main" id="{92DDB87B-3FD5-4CCA-A762-384A704C2C2C}"/>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660" name="ZoneTexte 1659">
          <a:extLst>
            <a:ext uri="{FF2B5EF4-FFF2-40B4-BE49-F238E27FC236}">
              <a16:creationId xmlns:a16="http://schemas.microsoft.com/office/drawing/2014/main" id="{6EFC4C16-2CE1-49A8-AD33-54AD8F6D9B11}"/>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61" name="ZoneTexte 1660">
          <a:extLst>
            <a:ext uri="{FF2B5EF4-FFF2-40B4-BE49-F238E27FC236}">
              <a16:creationId xmlns:a16="http://schemas.microsoft.com/office/drawing/2014/main" id="{7D588A83-1248-411E-9F16-544FA3C72CD1}"/>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662" name="ZoneTexte 1661">
          <a:extLst>
            <a:ext uri="{FF2B5EF4-FFF2-40B4-BE49-F238E27FC236}">
              <a16:creationId xmlns:a16="http://schemas.microsoft.com/office/drawing/2014/main" id="{5D5C967A-CA60-4A2C-9622-F264C4C24DBB}"/>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1663" name="ZoneTexte 1662">
          <a:extLst>
            <a:ext uri="{FF2B5EF4-FFF2-40B4-BE49-F238E27FC236}">
              <a16:creationId xmlns:a16="http://schemas.microsoft.com/office/drawing/2014/main" id="{2B9E42BE-532D-443F-82BD-CE31A1A5038F}"/>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664" name="ZoneTexte 1663">
          <a:extLst>
            <a:ext uri="{FF2B5EF4-FFF2-40B4-BE49-F238E27FC236}">
              <a16:creationId xmlns:a16="http://schemas.microsoft.com/office/drawing/2014/main" id="{1232BADC-B387-4EE5-9C58-C3C6D30CC5F1}"/>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665" name="ZoneTexte 1664">
          <a:extLst>
            <a:ext uri="{FF2B5EF4-FFF2-40B4-BE49-F238E27FC236}">
              <a16:creationId xmlns:a16="http://schemas.microsoft.com/office/drawing/2014/main" id="{EA8BA5F6-8F85-4395-A9E9-EC023B4CEBC1}"/>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666" name="ZoneTexte 1665">
          <a:extLst>
            <a:ext uri="{FF2B5EF4-FFF2-40B4-BE49-F238E27FC236}">
              <a16:creationId xmlns:a16="http://schemas.microsoft.com/office/drawing/2014/main" id="{87BBDA7B-B353-4732-9959-65D8BC44B3E2}"/>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667" name="ZoneTexte 1666">
          <a:extLst>
            <a:ext uri="{FF2B5EF4-FFF2-40B4-BE49-F238E27FC236}">
              <a16:creationId xmlns:a16="http://schemas.microsoft.com/office/drawing/2014/main" id="{C469D472-1BF4-4C1F-B681-9E34C3D93188}"/>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668" name="ZoneTexte 1667">
          <a:extLst>
            <a:ext uri="{FF2B5EF4-FFF2-40B4-BE49-F238E27FC236}">
              <a16:creationId xmlns:a16="http://schemas.microsoft.com/office/drawing/2014/main" id="{7B7ED0CE-B098-45EE-AABA-1AA229801082}"/>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669" name="ZoneTexte 1668">
          <a:extLst>
            <a:ext uri="{FF2B5EF4-FFF2-40B4-BE49-F238E27FC236}">
              <a16:creationId xmlns:a16="http://schemas.microsoft.com/office/drawing/2014/main" id="{E9282FE7-DBAC-4B22-985D-EE0697864A26}"/>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670" name="ZoneTexte 1669">
          <a:extLst>
            <a:ext uri="{FF2B5EF4-FFF2-40B4-BE49-F238E27FC236}">
              <a16:creationId xmlns:a16="http://schemas.microsoft.com/office/drawing/2014/main" id="{75668F7C-AAA3-4668-B49C-343E1D8ABFC1}"/>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671" name="ZoneTexte 1670">
          <a:extLst>
            <a:ext uri="{FF2B5EF4-FFF2-40B4-BE49-F238E27FC236}">
              <a16:creationId xmlns:a16="http://schemas.microsoft.com/office/drawing/2014/main" id="{19C2A1E4-53ED-4B97-944E-EEC21BC021BC}"/>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672" name="ZoneTexte 1671">
          <a:extLst>
            <a:ext uri="{FF2B5EF4-FFF2-40B4-BE49-F238E27FC236}">
              <a16:creationId xmlns:a16="http://schemas.microsoft.com/office/drawing/2014/main" id="{7ACB4D52-6611-4D2B-8FDB-315443BB6F9F}"/>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673" name="ZoneTexte 1672">
          <a:extLst>
            <a:ext uri="{FF2B5EF4-FFF2-40B4-BE49-F238E27FC236}">
              <a16:creationId xmlns:a16="http://schemas.microsoft.com/office/drawing/2014/main" id="{F9E502BA-72DA-4D71-9564-158EAB179974}"/>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674" name="ZoneTexte 1673">
          <a:extLst>
            <a:ext uri="{FF2B5EF4-FFF2-40B4-BE49-F238E27FC236}">
              <a16:creationId xmlns:a16="http://schemas.microsoft.com/office/drawing/2014/main" id="{A30DB6B7-410E-4010-AD97-4BF2C2AB010D}"/>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675" name="ZoneTexte 1674">
          <a:extLst>
            <a:ext uri="{FF2B5EF4-FFF2-40B4-BE49-F238E27FC236}">
              <a16:creationId xmlns:a16="http://schemas.microsoft.com/office/drawing/2014/main" id="{947E0AB3-C59D-4FC4-9FAF-77058F91F11E}"/>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676" name="ZoneTexte 1675">
          <a:extLst>
            <a:ext uri="{FF2B5EF4-FFF2-40B4-BE49-F238E27FC236}">
              <a16:creationId xmlns:a16="http://schemas.microsoft.com/office/drawing/2014/main" id="{171E2E84-1164-43F1-BA44-D3D53732E4CA}"/>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677" name="ZoneTexte 1676">
          <a:extLst>
            <a:ext uri="{FF2B5EF4-FFF2-40B4-BE49-F238E27FC236}">
              <a16:creationId xmlns:a16="http://schemas.microsoft.com/office/drawing/2014/main" id="{14D73FB9-AC08-4DDF-9375-874757C852D1}"/>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1678" name="ZoneTexte 1677">
          <a:extLst>
            <a:ext uri="{FF2B5EF4-FFF2-40B4-BE49-F238E27FC236}">
              <a16:creationId xmlns:a16="http://schemas.microsoft.com/office/drawing/2014/main" id="{92EDFC51-76B2-4529-9E8C-746B3680C197}"/>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679" name="ZoneTexte 1678">
          <a:extLst>
            <a:ext uri="{FF2B5EF4-FFF2-40B4-BE49-F238E27FC236}">
              <a16:creationId xmlns:a16="http://schemas.microsoft.com/office/drawing/2014/main" id="{C057AF4D-3AB2-4553-BA60-B6EECB63CEB3}"/>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680" name="ZoneTexte 1679">
          <a:extLst>
            <a:ext uri="{FF2B5EF4-FFF2-40B4-BE49-F238E27FC236}">
              <a16:creationId xmlns:a16="http://schemas.microsoft.com/office/drawing/2014/main" id="{0BB4A111-3311-493D-890E-EBBB3F015C42}"/>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681" name="ZoneTexte 1680">
          <a:extLst>
            <a:ext uri="{FF2B5EF4-FFF2-40B4-BE49-F238E27FC236}">
              <a16:creationId xmlns:a16="http://schemas.microsoft.com/office/drawing/2014/main" id="{49DF6EBE-9601-4D22-94B5-C90B4AE67B4C}"/>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682" name="ZoneTexte 1681">
          <a:extLst>
            <a:ext uri="{FF2B5EF4-FFF2-40B4-BE49-F238E27FC236}">
              <a16:creationId xmlns:a16="http://schemas.microsoft.com/office/drawing/2014/main" id="{06C8D5CB-C32B-4293-B814-6F27F26D90EF}"/>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683" name="ZoneTexte 1682">
          <a:extLst>
            <a:ext uri="{FF2B5EF4-FFF2-40B4-BE49-F238E27FC236}">
              <a16:creationId xmlns:a16="http://schemas.microsoft.com/office/drawing/2014/main" id="{1D4528B7-2E37-4504-A774-58E55AC0827D}"/>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684" name="ZoneTexte 1683">
          <a:extLst>
            <a:ext uri="{FF2B5EF4-FFF2-40B4-BE49-F238E27FC236}">
              <a16:creationId xmlns:a16="http://schemas.microsoft.com/office/drawing/2014/main" id="{D1C62DFE-B177-410B-BEC3-69C098076ABA}"/>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685" name="ZoneTexte 1684">
          <a:extLst>
            <a:ext uri="{FF2B5EF4-FFF2-40B4-BE49-F238E27FC236}">
              <a16:creationId xmlns:a16="http://schemas.microsoft.com/office/drawing/2014/main" id="{9F62629D-F5D1-4B36-8343-85DB51B431B4}"/>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686" name="ZoneTexte 1685">
          <a:extLst>
            <a:ext uri="{FF2B5EF4-FFF2-40B4-BE49-F238E27FC236}">
              <a16:creationId xmlns:a16="http://schemas.microsoft.com/office/drawing/2014/main" id="{94AC64EB-59A9-4D61-9AE4-EC861D4D1F30}"/>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687" name="ZoneTexte 1686">
          <a:extLst>
            <a:ext uri="{FF2B5EF4-FFF2-40B4-BE49-F238E27FC236}">
              <a16:creationId xmlns:a16="http://schemas.microsoft.com/office/drawing/2014/main" id="{305AAB94-C361-4422-9E1C-CB3E649644F2}"/>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688" name="ZoneTexte 1687">
          <a:extLst>
            <a:ext uri="{FF2B5EF4-FFF2-40B4-BE49-F238E27FC236}">
              <a16:creationId xmlns:a16="http://schemas.microsoft.com/office/drawing/2014/main" id="{BA29BCB5-2F1E-4DFF-A08B-59BFE9FE247A}"/>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689" name="ZoneTexte 1688">
          <a:extLst>
            <a:ext uri="{FF2B5EF4-FFF2-40B4-BE49-F238E27FC236}">
              <a16:creationId xmlns:a16="http://schemas.microsoft.com/office/drawing/2014/main" id="{7186392B-EDE8-40BF-86B8-0242FB243277}"/>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690" name="ZoneTexte 1689">
          <a:extLst>
            <a:ext uri="{FF2B5EF4-FFF2-40B4-BE49-F238E27FC236}">
              <a16:creationId xmlns:a16="http://schemas.microsoft.com/office/drawing/2014/main" id="{F435A00E-9210-4E34-BE45-AA67D663FF64}"/>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691" name="ZoneTexte 1690">
          <a:extLst>
            <a:ext uri="{FF2B5EF4-FFF2-40B4-BE49-F238E27FC236}">
              <a16:creationId xmlns:a16="http://schemas.microsoft.com/office/drawing/2014/main" id="{E976B9EE-FECE-451B-8B3A-B9FBA10890E2}"/>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692" name="ZoneTexte 1691">
          <a:extLst>
            <a:ext uri="{FF2B5EF4-FFF2-40B4-BE49-F238E27FC236}">
              <a16:creationId xmlns:a16="http://schemas.microsoft.com/office/drawing/2014/main" id="{FE398020-5D29-47FC-B698-EE11AEBFD79C}"/>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1693" name="ZoneTexte 1692">
          <a:extLst>
            <a:ext uri="{FF2B5EF4-FFF2-40B4-BE49-F238E27FC236}">
              <a16:creationId xmlns:a16="http://schemas.microsoft.com/office/drawing/2014/main" id="{856BD6C4-7F3F-485E-9C90-9AF3E782C0AF}"/>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694" name="ZoneTexte 1693">
          <a:extLst>
            <a:ext uri="{FF2B5EF4-FFF2-40B4-BE49-F238E27FC236}">
              <a16:creationId xmlns:a16="http://schemas.microsoft.com/office/drawing/2014/main" id="{3DE82CAF-7513-4206-8FD7-D20E6E453BAB}"/>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695" name="ZoneTexte 1694">
          <a:extLst>
            <a:ext uri="{FF2B5EF4-FFF2-40B4-BE49-F238E27FC236}">
              <a16:creationId xmlns:a16="http://schemas.microsoft.com/office/drawing/2014/main" id="{1F9672BA-99DF-40BC-9544-5E753AD173E3}"/>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696" name="ZoneTexte 1695">
          <a:extLst>
            <a:ext uri="{FF2B5EF4-FFF2-40B4-BE49-F238E27FC236}">
              <a16:creationId xmlns:a16="http://schemas.microsoft.com/office/drawing/2014/main" id="{6290CB84-4837-4293-852E-CF7345C7CB7E}"/>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697" name="ZoneTexte 1696">
          <a:extLst>
            <a:ext uri="{FF2B5EF4-FFF2-40B4-BE49-F238E27FC236}">
              <a16:creationId xmlns:a16="http://schemas.microsoft.com/office/drawing/2014/main" id="{307C0AAC-5D10-4AF7-8A3C-56FC65CC0587}"/>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698" name="ZoneTexte 1697">
          <a:extLst>
            <a:ext uri="{FF2B5EF4-FFF2-40B4-BE49-F238E27FC236}">
              <a16:creationId xmlns:a16="http://schemas.microsoft.com/office/drawing/2014/main" id="{FBF2B83A-57CB-42FD-A2B3-E569ED0C4A52}"/>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699" name="ZoneTexte 1698">
          <a:extLst>
            <a:ext uri="{FF2B5EF4-FFF2-40B4-BE49-F238E27FC236}">
              <a16:creationId xmlns:a16="http://schemas.microsoft.com/office/drawing/2014/main" id="{462EA83D-4CB3-478A-8100-22F3FCC02E3D}"/>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700" name="ZoneTexte 1699">
          <a:extLst>
            <a:ext uri="{FF2B5EF4-FFF2-40B4-BE49-F238E27FC236}">
              <a16:creationId xmlns:a16="http://schemas.microsoft.com/office/drawing/2014/main" id="{F3C74801-0084-4E62-9C1F-7A0D3395CD07}"/>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701" name="ZoneTexte 1700">
          <a:extLst>
            <a:ext uri="{FF2B5EF4-FFF2-40B4-BE49-F238E27FC236}">
              <a16:creationId xmlns:a16="http://schemas.microsoft.com/office/drawing/2014/main" id="{B2780679-80D1-4088-84BC-54C8B533BB46}"/>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702" name="ZoneTexte 1701">
          <a:extLst>
            <a:ext uri="{FF2B5EF4-FFF2-40B4-BE49-F238E27FC236}">
              <a16:creationId xmlns:a16="http://schemas.microsoft.com/office/drawing/2014/main" id="{A1EE29CD-DBF7-4F0C-9432-6A3EEB877BF7}"/>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703" name="ZoneTexte 1702">
          <a:extLst>
            <a:ext uri="{FF2B5EF4-FFF2-40B4-BE49-F238E27FC236}">
              <a16:creationId xmlns:a16="http://schemas.microsoft.com/office/drawing/2014/main" id="{A44BC493-FAF4-429B-A4AA-F22BC3D34E6E}"/>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704" name="ZoneTexte 1703">
          <a:extLst>
            <a:ext uri="{FF2B5EF4-FFF2-40B4-BE49-F238E27FC236}">
              <a16:creationId xmlns:a16="http://schemas.microsoft.com/office/drawing/2014/main" id="{038E7DAC-AD9B-4156-B29D-54FD72DB5494}"/>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05" name="ZoneTexte 1704">
          <a:extLst>
            <a:ext uri="{FF2B5EF4-FFF2-40B4-BE49-F238E27FC236}">
              <a16:creationId xmlns:a16="http://schemas.microsoft.com/office/drawing/2014/main" id="{2E01256F-021F-46A6-9618-4F61E6E16CA5}"/>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706" name="ZoneTexte 1705">
          <a:extLst>
            <a:ext uri="{FF2B5EF4-FFF2-40B4-BE49-F238E27FC236}">
              <a16:creationId xmlns:a16="http://schemas.microsoft.com/office/drawing/2014/main" id="{688BC27F-1681-4700-AF0E-47600D08B32D}"/>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07" name="ZoneTexte 1706">
          <a:extLst>
            <a:ext uri="{FF2B5EF4-FFF2-40B4-BE49-F238E27FC236}">
              <a16:creationId xmlns:a16="http://schemas.microsoft.com/office/drawing/2014/main" id="{CA5A7528-F187-42B6-961B-11543CAE6F55}"/>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1708" name="ZoneTexte 1707">
          <a:extLst>
            <a:ext uri="{FF2B5EF4-FFF2-40B4-BE49-F238E27FC236}">
              <a16:creationId xmlns:a16="http://schemas.microsoft.com/office/drawing/2014/main" id="{F254CB24-EB83-4F2E-A47D-C1FFF060480A}"/>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09" name="ZoneTexte 1708">
          <a:extLst>
            <a:ext uri="{FF2B5EF4-FFF2-40B4-BE49-F238E27FC236}">
              <a16:creationId xmlns:a16="http://schemas.microsoft.com/office/drawing/2014/main" id="{B6708CCE-595D-4B4F-9CA2-F70C8CA05B89}"/>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10" name="ZoneTexte 1709">
          <a:extLst>
            <a:ext uri="{FF2B5EF4-FFF2-40B4-BE49-F238E27FC236}">
              <a16:creationId xmlns:a16="http://schemas.microsoft.com/office/drawing/2014/main" id="{A3899C33-3DDB-48E4-AE35-B1A5883D98FD}"/>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11" name="ZoneTexte 1710">
          <a:extLst>
            <a:ext uri="{FF2B5EF4-FFF2-40B4-BE49-F238E27FC236}">
              <a16:creationId xmlns:a16="http://schemas.microsoft.com/office/drawing/2014/main" id="{6A044506-2D2F-463E-BAB9-4E99197244B3}"/>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12" name="ZoneTexte 1711">
          <a:extLst>
            <a:ext uri="{FF2B5EF4-FFF2-40B4-BE49-F238E27FC236}">
              <a16:creationId xmlns:a16="http://schemas.microsoft.com/office/drawing/2014/main" id="{1100E703-87D7-494F-90DF-0C9C0C020B9B}"/>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13" name="ZoneTexte 1712">
          <a:extLst>
            <a:ext uri="{FF2B5EF4-FFF2-40B4-BE49-F238E27FC236}">
              <a16:creationId xmlns:a16="http://schemas.microsoft.com/office/drawing/2014/main" id="{BEA06BC3-094C-4442-ADB4-18F756782160}"/>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14" name="ZoneTexte 1713">
          <a:extLst>
            <a:ext uri="{FF2B5EF4-FFF2-40B4-BE49-F238E27FC236}">
              <a16:creationId xmlns:a16="http://schemas.microsoft.com/office/drawing/2014/main" id="{EAE01067-0189-4A18-9C71-0E3A49DBE7EB}"/>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15" name="ZoneTexte 1714">
          <a:extLst>
            <a:ext uri="{FF2B5EF4-FFF2-40B4-BE49-F238E27FC236}">
              <a16:creationId xmlns:a16="http://schemas.microsoft.com/office/drawing/2014/main" id="{AEA690BB-7D2D-46A1-875B-B080BFD30625}"/>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16" name="ZoneTexte 1715">
          <a:extLst>
            <a:ext uri="{FF2B5EF4-FFF2-40B4-BE49-F238E27FC236}">
              <a16:creationId xmlns:a16="http://schemas.microsoft.com/office/drawing/2014/main" id="{67323857-F192-47B4-BD96-6F07FEF92358}"/>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17" name="ZoneTexte 1716">
          <a:extLst>
            <a:ext uri="{FF2B5EF4-FFF2-40B4-BE49-F238E27FC236}">
              <a16:creationId xmlns:a16="http://schemas.microsoft.com/office/drawing/2014/main" id="{9B27EB9C-FD5A-4497-A36D-2FB0296187B4}"/>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18" name="ZoneTexte 1717">
          <a:extLst>
            <a:ext uri="{FF2B5EF4-FFF2-40B4-BE49-F238E27FC236}">
              <a16:creationId xmlns:a16="http://schemas.microsoft.com/office/drawing/2014/main" id="{3749B355-1289-489F-BC24-34B4526AA471}"/>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19" name="ZoneTexte 1718">
          <a:extLst>
            <a:ext uri="{FF2B5EF4-FFF2-40B4-BE49-F238E27FC236}">
              <a16:creationId xmlns:a16="http://schemas.microsoft.com/office/drawing/2014/main" id="{2507A279-2942-476F-800D-F3C3E9B2EFAA}"/>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20" name="ZoneTexte 1719">
          <a:extLst>
            <a:ext uri="{FF2B5EF4-FFF2-40B4-BE49-F238E27FC236}">
              <a16:creationId xmlns:a16="http://schemas.microsoft.com/office/drawing/2014/main" id="{6CAC8552-5DAD-42BD-89A6-501B56B58B80}"/>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21" name="ZoneTexte 1720">
          <a:extLst>
            <a:ext uri="{FF2B5EF4-FFF2-40B4-BE49-F238E27FC236}">
              <a16:creationId xmlns:a16="http://schemas.microsoft.com/office/drawing/2014/main" id="{E4EBF046-951D-40B0-96DD-7670E9054708}"/>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22" name="ZoneTexte 1721">
          <a:extLst>
            <a:ext uri="{FF2B5EF4-FFF2-40B4-BE49-F238E27FC236}">
              <a16:creationId xmlns:a16="http://schemas.microsoft.com/office/drawing/2014/main" id="{73EAB4C1-AC80-456A-9AD1-E2192A073C38}"/>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1723" name="ZoneTexte 1722">
          <a:extLst>
            <a:ext uri="{FF2B5EF4-FFF2-40B4-BE49-F238E27FC236}">
              <a16:creationId xmlns:a16="http://schemas.microsoft.com/office/drawing/2014/main" id="{1278BABB-357B-4075-9C5B-8413A8160CDB}"/>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24" name="ZoneTexte 1723">
          <a:extLst>
            <a:ext uri="{FF2B5EF4-FFF2-40B4-BE49-F238E27FC236}">
              <a16:creationId xmlns:a16="http://schemas.microsoft.com/office/drawing/2014/main" id="{4040A831-5547-49C8-8825-CE5004DDE52A}"/>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25" name="ZoneTexte 1724">
          <a:extLst>
            <a:ext uri="{FF2B5EF4-FFF2-40B4-BE49-F238E27FC236}">
              <a16:creationId xmlns:a16="http://schemas.microsoft.com/office/drawing/2014/main" id="{E9885675-7841-4C9A-9DEA-5C91B4FD8BF7}"/>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26" name="ZoneTexte 1725">
          <a:extLst>
            <a:ext uri="{FF2B5EF4-FFF2-40B4-BE49-F238E27FC236}">
              <a16:creationId xmlns:a16="http://schemas.microsoft.com/office/drawing/2014/main" id="{78037AF8-DC36-4968-89C1-D51A1FF5B0A3}"/>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27" name="ZoneTexte 1726">
          <a:extLst>
            <a:ext uri="{FF2B5EF4-FFF2-40B4-BE49-F238E27FC236}">
              <a16:creationId xmlns:a16="http://schemas.microsoft.com/office/drawing/2014/main" id="{627A13F2-F718-4071-95A9-DC2DF6E108ED}"/>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28" name="ZoneTexte 1727">
          <a:extLst>
            <a:ext uri="{FF2B5EF4-FFF2-40B4-BE49-F238E27FC236}">
              <a16:creationId xmlns:a16="http://schemas.microsoft.com/office/drawing/2014/main" id="{09BA71D6-6D02-48BA-ABE1-7D6693BC3908}"/>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29" name="ZoneTexte 1728">
          <a:extLst>
            <a:ext uri="{FF2B5EF4-FFF2-40B4-BE49-F238E27FC236}">
              <a16:creationId xmlns:a16="http://schemas.microsoft.com/office/drawing/2014/main" id="{60A37E9D-9A71-499C-BA67-7059CA31D1BB}"/>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30" name="ZoneTexte 1729">
          <a:extLst>
            <a:ext uri="{FF2B5EF4-FFF2-40B4-BE49-F238E27FC236}">
              <a16:creationId xmlns:a16="http://schemas.microsoft.com/office/drawing/2014/main" id="{2F9D8DFE-809C-4845-BB6C-0977701585FE}"/>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31" name="ZoneTexte 1730">
          <a:extLst>
            <a:ext uri="{FF2B5EF4-FFF2-40B4-BE49-F238E27FC236}">
              <a16:creationId xmlns:a16="http://schemas.microsoft.com/office/drawing/2014/main" id="{F8FC0D85-EDBC-4596-AFC5-2103DD77E3BC}"/>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32" name="ZoneTexte 1731">
          <a:extLst>
            <a:ext uri="{FF2B5EF4-FFF2-40B4-BE49-F238E27FC236}">
              <a16:creationId xmlns:a16="http://schemas.microsoft.com/office/drawing/2014/main" id="{82401D24-C4F9-4A02-92F0-2DDD25CE0344}"/>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33" name="ZoneTexte 1732">
          <a:extLst>
            <a:ext uri="{FF2B5EF4-FFF2-40B4-BE49-F238E27FC236}">
              <a16:creationId xmlns:a16="http://schemas.microsoft.com/office/drawing/2014/main" id="{3E839FA4-7FE5-4A15-BD3B-0D22DA5A854E}"/>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34" name="ZoneTexte 1733">
          <a:extLst>
            <a:ext uri="{FF2B5EF4-FFF2-40B4-BE49-F238E27FC236}">
              <a16:creationId xmlns:a16="http://schemas.microsoft.com/office/drawing/2014/main" id="{D0B0E831-E45B-40FD-8F41-5C7C88DFBA3E}"/>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735" name="ZoneTexte 1734">
          <a:extLst>
            <a:ext uri="{FF2B5EF4-FFF2-40B4-BE49-F238E27FC236}">
              <a16:creationId xmlns:a16="http://schemas.microsoft.com/office/drawing/2014/main" id="{1535A6C7-9378-41B3-8105-FE2EDB66BB02}"/>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36" name="ZoneTexte 1735">
          <a:extLst>
            <a:ext uri="{FF2B5EF4-FFF2-40B4-BE49-F238E27FC236}">
              <a16:creationId xmlns:a16="http://schemas.microsoft.com/office/drawing/2014/main" id="{4CA88917-8072-4AE8-860E-492B6B3124B0}"/>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737" name="ZoneTexte 1736">
          <a:extLst>
            <a:ext uri="{FF2B5EF4-FFF2-40B4-BE49-F238E27FC236}">
              <a16:creationId xmlns:a16="http://schemas.microsoft.com/office/drawing/2014/main" id="{404BAB84-F2AB-4C2D-AC91-0368664F6CA2}"/>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1738" name="ZoneTexte 1737">
          <a:extLst>
            <a:ext uri="{FF2B5EF4-FFF2-40B4-BE49-F238E27FC236}">
              <a16:creationId xmlns:a16="http://schemas.microsoft.com/office/drawing/2014/main" id="{688D8B85-4D0A-41A1-94B5-8445928B2476}"/>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739" name="ZoneTexte 1738">
          <a:extLst>
            <a:ext uri="{FF2B5EF4-FFF2-40B4-BE49-F238E27FC236}">
              <a16:creationId xmlns:a16="http://schemas.microsoft.com/office/drawing/2014/main" id="{B42F8451-C149-4DD1-8305-66C76EBB3960}"/>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740" name="ZoneTexte 1739">
          <a:extLst>
            <a:ext uri="{FF2B5EF4-FFF2-40B4-BE49-F238E27FC236}">
              <a16:creationId xmlns:a16="http://schemas.microsoft.com/office/drawing/2014/main" id="{341A25FC-907E-4473-8D23-97A673C3A54F}"/>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741" name="ZoneTexte 1740">
          <a:extLst>
            <a:ext uri="{FF2B5EF4-FFF2-40B4-BE49-F238E27FC236}">
              <a16:creationId xmlns:a16="http://schemas.microsoft.com/office/drawing/2014/main" id="{60ACAFFA-D190-4C06-AD8F-308A0A917A74}"/>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742" name="ZoneTexte 1741">
          <a:extLst>
            <a:ext uri="{FF2B5EF4-FFF2-40B4-BE49-F238E27FC236}">
              <a16:creationId xmlns:a16="http://schemas.microsoft.com/office/drawing/2014/main" id="{A100A538-AE03-437E-8D7C-481031CC15A9}"/>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743" name="ZoneTexte 1742">
          <a:extLst>
            <a:ext uri="{FF2B5EF4-FFF2-40B4-BE49-F238E27FC236}">
              <a16:creationId xmlns:a16="http://schemas.microsoft.com/office/drawing/2014/main" id="{DD0D1B67-8386-491F-9B5A-41185B1B72B0}"/>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744" name="ZoneTexte 1743">
          <a:extLst>
            <a:ext uri="{FF2B5EF4-FFF2-40B4-BE49-F238E27FC236}">
              <a16:creationId xmlns:a16="http://schemas.microsoft.com/office/drawing/2014/main" id="{F9C9981A-00CF-4589-8D17-E9ED6F9EDD29}"/>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745" name="ZoneTexte 1744">
          <a:extLst>
            <a:ext uri="{FF2B5EF4-FFF2-40B4-BE49-F238E27FC236}">
              <a16:creationId xmlns:a16="http://schemas.microsoft.com/office/drawing/2014/main" id="{C6250868-5551-43A5-8CEA-67E26C393707}"/>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746" name="ZoneTexte 1745">
          <a:extLst>
            <a:ext uri="{FF2B5EF4-FFF2-40B4-BE49-F238E27FC236}">
              <a16:creationId xmlns:a16="http://schemas.microsoft.com/office/drawing/2014/main" id="{CB211C62-33B3-408D-9564-36F662E1A3B4}"/>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747" name="ZoneTexte 1746">
          <a:extLst>
            <a:ext uri="{FF2B5EF4-FFF2-40B4-BE49-F238E27FC236}">
              <a16:creationId xmlns:a16="http://schemas.microsoft.com/office/drawing/2014/main" id="{4CC7C2B7-027B-4FFF-82AC-80C57B332B31}"/>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748" name="ZoneTexte 1747">
          <a:extLst>
            <a:ext uri="{FF2B5EF4-FFF2-40B4-BE49-F238E27FC236}">
              <a16:creationId xmlns:a16="http://schemas.microsoft.com/office/drawing/2014/main" id="{7B2BD6C6-1908-45AF-995F-DE17299B5EC2}"/>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749" name="ZoneTexte 1748">
          <a:extLst>
            <a:ext uri="{FF2B5EF4-FFF2-40B4-BE49-F238E27FC236}">
              <a16:creationId xmlns:a16="http://schemas.microsoft.com/office/drawing/2014/main" id="{B1A00CEF-8384-4667-ABEF-00BD8A09B139}"/>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750" name="ZoneTexte 1749">
          <a:extLst>
            <a:ext uri="{FF2B5EF4-FFF2-40B4-BE49-F238E27FC236}">
              <a16:creationId xmlns:a16="http://schemas.microsoft.com/office/drawing/2014/main" id="{7C602110-2E69-4337-98D2-67D99AC8796C}"/>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751" name="ZoneTexte 1750">
          <a:extLst>
            <a:ext uri="{FF2B5EF4-FFF2-40B4-BE49-F238E27FC236}">
              <a16:creationId xmlns:a16="http://schemas.microsoft.com/office/drawing/2014/main" id="{514982EF-BD50-49F1-A5D3-668BAF104AF8}"/>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752" name="ZoneTexte 1751">
          <a:extLst>
            <a:ext uri="{FF2B5EF4-FFF2-40B4-BE49-F238E27FC236}">
              <a16:creationId xmlns:a16="http://schemas.microsoft.com/office/drawing/2014/main" id="{111B44ED-97B5-4E91-8923-20ADF13C1905}"/>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1753" name="ZoneTexte 1752">
          <a:extLst>
            <a:ext uri="{FF2B5EF4-FFF2-40B4-BE49-F238E27FC236}">
              <a16:creationId xmlns:a16="http://schemas.microsoft.com/office/drawing/2014/main" id="{591C2769-AFE5-4F0B-8E47-5EE19ADCD9B6}"/>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754" name="ZoneTexte 1753">
          <a:extLst>
            <a:ext uri="{FF2B5EF4-FFF2-40B4-BE49-F238E27FC236}">
              <a16:creationId xmlns:a16="http://schemas.microsoft.com/office/drawing/2014/main" id="{BB67C4AE-82D2-4B02-8941-A55567AD3856}"/>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755" name="ZoneTexte 1754">
          <a:extLst>
            <a:ext uri="{FF2B5EF4-FFF2-40B4-BE49-F238E27FC236}">
              <a16:creationId xmlns:a16="http://schemas.microsoft.com/office/drawing/2014/main" id="{FA7A7C51-387D-4456-8F0A-4DAAC319C679}"/>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756" name="ZoneTexte 1755">
          <a:extLst>
            <a:ext uri="{FF2B5EF4-FFF2-40B4-BE49-F238E27FC236}">
              <a16:creationId xmlns:a16="http://schemas.microsoft.com/office/drawing/2014/main" id="{F848F6F5-C72A-4175-A5E3-8EE8B1C23652}"/>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757" name="ZoneTexte 1756">
          <a:extLst>
            <a:ext uri="{FF2B5EF4-FFF2-40B4-BE49-F238E27FC236}">
              <a16:creationId xmlns:a16="http://schemas.microsoft.com/office/drawing/2014/main" id="{0704552B-2479-4237-A963-2432B636997D}"/>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758" name="ZoneTexte 1757">
          <a:extLst>
            <a:ext uri="{FF2B5EF4-FFF2-40B4-BE49-F238E27FC236}">
              <a16:creationId xmlns:a16="http://schemas.microsoft.com/office/drawing/2014/main" id="{B0D87266-FCA6-4963-97A1-4DD831F94A86}"/>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759" name="ZoneTexte 1758">
          <a:extLst>
            <a:ext uri="{FF2B5EF4-FFF2-40B4-BE49-F238E27FC236}">
              <a16:creationId xmlns:a16="http://schemas.microsoft.com/office/drawing/2014/main" id="{0DD29324-1DBD-46DD-B66A-4CA5D4C40E5C}"/>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760" name="ZoneTexte 1759">
          <a:extLst>
            <a:ext uri="{FF2B5EF4-FFF2-40B4-BE49-F238E27FC236}">
              <a16:creationId xmlns:a16="http://schemas.microsoft.com/office/drawing/2014/main" id="{18F04306-2ED7-4B56-9C0F-0CE3C5FD3B67}"/>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761" name="ZoneTexte 1760">
          <a:extLst>
            <a:ext uri="{FF2B5EF4-FFF2-40B4-BE49-F238E27FC236}">
              <a16:creationId xmlns:a16="http://schemas.microsoft.com/office/drawing/2014/main" id="{0D3A2348-BFF9-4F58-B479-49E960F24628}"/>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762" name="ZoneTexte 1761">
          <a:extLst>
            <a:ext uri="{FF2B5EF4-FFF2-40B4-BE49-F238E27FC236}">
              <a16:creationId xmlns:a16="http://schemas.microsoft.com/office/drawing/2014/main" id="{3560B3EF-8AFC-4930-A70B-6A0E9BD692C2}"/>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763" name="ZoneTexte 1762">
          <a:extLst>
            <a:ext uri="{FF2B5EF4-FFF2-40B4-BE49-F238E27FC236}">
              <a16:creationId xmlns:a16="http://schemas.microsoft.com/office/drawing/2014/main" id="{73228F06-A4F3-43E2-98CF-E0DBF8CA3782}"/>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764" name="ZoneTexte 1763">
          <a:extLst>
            <a:ext uri="{FF2B5EF4-FFF2-40B4-BE49-F238E27FC236}">
              <a16:creationId xmlns:a16="http://schemas.microsoft.com/office/drawing/2014/main" id="{37DFAA21-5F9C-49AC-952F-E5D96ADC48BF}"/>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65" name="ZoneTexte 1764">
          <a:extLst>
            <a:ext uri="{FF2B5EF4-FFF2-40B4-BE49-F238E27FC236}">
              <a16:creationId xmlns:a16="http://schemas.microsoft.com/office/drawing/2014/main" id="{43B5E4F1-E0A8-42EE-BB45-0A4C9ACE82A3}"/>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766" name="ZoneTexte 1765">
          <a:extLst>
            <a:ext uri="{FF2B5EF4-FFF2-40B4-BE49-F238E27FC236}">
              <a16:creationId xmlns:a16="http://schemas.microsoft.com/office/drawing/2014/main" id="{546FFF66-32D0-4A18-8075-58732B4E38C9}"/>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67" name="ZoneTexte 1766">
          <a:extLst>
            <a:ext uri="{FF2B5EF4-FFF2-40B4-BE49-F238E27FC236}">
              <a16:creationId xmlns:a16="http://schemas.microsoft.com/office/drawing/2014/main" id="{AACF3211-D29F-492F-A086-AFD9D9D20657}"/>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1768" name="ZoneTexte 1767">
          <a:extLst>
            <a:ext uri="{FF2B5EF4-FFF2-40B4-BE49-F238E27FC236}">
              <a16:creationId xmlns:a16="http://schemas.microsoft.com/office/drawing/2014/main" id="{F94C4D22-91A5-46E1-B754-C1BE3F277F12}"/>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69" name="ZoneTexte 1768">
          <a:extLst>
            <a:ext uri="{FF2B5EF4-FFF2-40B4-BE49-F238E27FC236}">
              <a16:creationId xmlns:a16="http://schemas.microsoft.com/office/drawing/2014/main" id="{03DEC675-FBC9-4BC7-9E19-FDCEB273CBAF}"/>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70" name="ZoneTexte 1769">
          <a:extLst>
            <a:ext uri="{FF2B5EF4-FFF2-40B4-BE49-F238E27FC236}">
              <a16:creationId xmlns:a16="http://schemas.microsoft.com/office/drawing/2014/main" id="{69D94DC3-9A27-45A4-B4B0-A70C3184F0A5}"/>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71" name="ZoneTexte 1770">
          <a:extLst>
            <a:ext uri="{FF2B5EF4-FFF2-40B4-BE49-F238E27FC236}">
              <a16:creationId xmlns:a16="http://schemas.microsoft.com/office/drawing/2014/main" id="{0568DCF2-6050-41BA-B265-E98722687920}"/>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72" name="ZoneTexte 1771">
          <a:extLst>
            <a:ext uri="{FF2B5EF4-FFF2-40B4-BE49-F238E27FC236}">
              <a16:creationId xmlns:a16="http://schemas.microsoft.com/office/drawing/2014/main" id="{5A6E5230-72BD-407B-A8B2-552A0FDC02C5}"/>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73" name="ZoneTexte 1772">
          <a:extLst>
            <a:ext uri="{FF2B5EF4-FFF2-40B4-BE49-F238E27FC236}">
              <a16:creationId xmlns:a16="http://schemas.microsoft.com/office/drawing/2014/main" id="{926F5F54-266E-48DE-BA63-0C7554780A98}"/>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74" name="ZoneTexte 1773">
          <a:extLst>
            <a:ext uri="{FF2B5EF4-FFF2-40B4-BE49-F238E27FC236}">
              <a16:creationId xmlns:a16="http://schemas.microsoft.com/office/drawing/2014/main" id="{D582112D-0D59-408D-95AB-3706D65D53F7}"/>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75" name="ZoneTexte 1774">
          <a:extLst>
            <a:ext uri="{FF2B5EF4-FFF2-40B4-BE49-F238E27FC236}">
              <a16:creationId xmlns:a16="http://schemas.microsoft.com/office/drawing/2014/main" id="{1BECE7E0-35C3-440C-96E9-444AA946D84C}"/>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76" name="ZoneTexte 1775">
          <a:extLst>
            <a:ext uri="{FF2B5EF4-FFF2-40B4-BE49-F238E27FC236}">
              <a16:creationId xmlns:a16="http://schemas.microsoft.com/office/drawing/2014/main" id="{AAF649CA-6EF8-4BE8-B7A5-B976E24DDD2C}"/>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77" name="ZoneTexte 1776">
          <a:extLst>
            <a:ext uri="{FF2B5EF4-FFF2-40B4-BE49-F238E27FC236}">
              <a16:creationId xmlns:a16="http://schemas.microsoft.com/office/drawing/2014/main" id="{3321ECAC-CA2D-409F-81E0-3D9149C1BED9}"/>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78" name="ZoneTexte 1777">
          <a:extLst>
            <a:ext uri="{FF2B5EF4-FFF2-40B4-BE49-F238E27FC236}">
              <a16:creationId xmlns:a16="http://schemas.microsoft.com/office/drawing/2014/main" id="{CF0A9FEE-21CD-470A-AA40-54DB27868B3D}"/>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79" name="ZoneTexte 1778">
          <a:extLst>
            <a:ext uri="{FF2B5EF4-FFF2-40B4-BE49-F238E27FC236}">
              <a16:creationId xmlns:a16="http://schemas.microsoft.com/office/drawing/2014/main" id="{8D9C9593-1F23-4455-A005-C33F3DA40E81}"/>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80" name="ZoneTexte 1779">
          <a:extLst>
            <a:ext uri="{FF2B5EF4-FFF2-40B4-BE49-F238E27FC236}">
              <a16:creationId xmlns:a16="http://schemas.microsoft.com/office/drawing/2014/main" id="{3B7B17BE-6348-489F-A5D7-3A6D9AA78670}"/>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81" name="ZoneTexte 1780">
          <a:extLst>
            <a:ext uri="{FF2B5EF4-FFF2-40B4-BE49-F238E27FC236}">
              <a16:creationId xmlns:a16="http://schemas.microsoft.com/office/drawing/2014/main" id="{B4AA3D55-D95B-4313-917E-5B00A150D3DB}"/>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82" name="ZoneTexte 1781">
          <a:extLst>
            <a:ext uri="{FF2B5EF4-FFF2-40B4-BE49-F238E27FC236}">
              <a16:creationId xmlns:a16="http://schemas.microsoft.com/office/drawing/2014/main" id="{2B20ADEC-5698-42B8-AA47-C1CE61E102A1}"/>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83" name="ZoneTexte 1782">
          <a:extLst>
            <a:ext uri="{FF2B5EF4-FFF2-40B4-BE49-F238E27FC236}">
              <a16:creationId xmlns:a16="http://schemas.microsoft.com/office/drawing/2014/main" id="{5C7ECF14-0C11-4144-9179-A52D914CF55F}"/>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84" name="ZoneTexte 1783">
          <a:extLst>
            <a:ext uri="{FF2B5EF4-FFF2-40B4-BE49-F238E27FC236}">
              <a16:creationId xmlns:a16="http://schemas.microsoft.com/office/drawing/2014/main" id="{CADF2C29-518F-4FD3-95AC-BFCFA96C51F6}"/>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85" name="ZoneTexte 1784">
          <a:extLst>
            <a:ext uri="{FF2B5EF4-FFF2-40B4-BE49-F238E27FC236}">
              <a16:creationId xmlns:a16="http://schemas.microsoft.com/office/drawing/2014/main" id="{0528F5B3-16DC-4F54-A7B8-B00BF7E80D10}"/>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86" name="ZoneTexte 1785">
          <a:extLst>
            <a:ext uri="{FF2B5EF4-FFF2-40B4-BE49-F238E27FC236}">
              <a16:creationId xmlns:a16="http://schemas.microsoft.com/office/drawing/2014/main" id="{7107CE44-D5C6-4213-BA75-B52C8E76660C}"/>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87" name="ZoneTexte 1786">
          <a:extLst>
            <a:ext uri="{FF2B5EF4-FFF2-40B4-BE49-F238E27FC236}">
              <a16:creationId xmlns:a16="http://schemas.microsoft.com/office/drawing/2014/main" id="{D2C9B3B8-0268-44B5-9E94-80DF2269891C}"/>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88" name="ZoneTexte 1787">
          <a:extLst>
            <a:ext uri="{FF2B5EF4-FFF2-40B4-BE49-F238E27FC236}">
              <a16:creationId xmlns:a16="http://schemas.microsoft.com/office/drawing/2014/main" id="{D7562C2A-9DFF-4BFF-B52A-7AF996CB794E}"/>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89" name="ZoneTexte 1788">
          <a:extLst>
            <a:ext uri="{FF2B5EF4-FFF2-40B4-BE49-F238E27FC236}">
              <a16:creationId xmlns:a16="http://schemas.microsoft.com/office/drawing/2014/main" id="{6B1D9DAC-9294-4165-8DFE-8AB95AE63475}"/>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90" name="ZoneTexte 1789">
          <a:extLst>
            <a:ext uri="{FF2B5EF4-FFF2-40B4-BE49-F238E27FC236}">
              <a16:creationId xmlns:a16="http://schemas.microsoft.com/office/drawing/2014/main" id="{00797FFB-0D34-46A0-BFD5-321B1895A2F3}"/>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91" name="ZoneTexte 1790">
          <a:extLst>
            <a:ext uri="{FF2B5EF4-FFF2-40B4-BE49-F238E27FC236}">
              <a16:creationId xmlns:a16="http://schemas.microsoft.com/office/drawing/2014/main" id="{3CB037BB-FE55-466B-989C-A53D05FAEEFF}"/>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92" name="ZoneTexte 1791">
          <a:extLst>
            <a:ext uri="{FF2B5EF4-FFF2-40B4-BE49-F238E27FC236}">
              <a16:creationId xmlns:a16="http://schemas.microsoft.com/office/drawing/2014/main" id="{4544AFD4-6F91-4BEA-AB23-8FAC2224169C}"/>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93" name="ZoneTexte 1792">
          <a:extLst>
            <a:ext uri="{FF2B5EF4-FFF2-40B4-BE49-F238E27FC236}">
              <a16:creationId xmlns:a16="http://schemas.microsoft.com/office/drawing/2014/main" id="{AE24CE31-BE9B-4A8A-A3B4-26459D09E162}"/>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94" name="ZoneTexte 1793">
          <a:extLst>
            <a:ext uri="{FF2B5EF4-FFF2-40B4-BE49-F238E27FC236}">
              <a16:creationId xmlns:a16="http://schemas.microsoft.com/office/drawing/2014/main" id="{4318AAD5-9D77-489B-BEC8-33E326E0925B}"/>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95" name="ZoneTexte 1794">
          <a:extLst>
            <a:ext uri="{FF2B5EF4-FFF2-40B4-BE49-F238E27FC236}">
              <a16:creationId xmlns:a16="http://schemas.microsoft.com/office/drawing/2014/main" id="{71C3D986-1271-4401-968D-70A975DF6DDE}"/>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96" name="ZoneTexte 1795">
          <a:extLst>
            <a:ext uri="{FF2B5EF4-FFF2-40B4-BE49-F238E27FC236}">
              <a16:creationId xmlns:a16="http://schemas.microsoft.com/office/drawing/2014/main" id="{B1B48296-DCDF-46C0-BD62-777ABD383B13}"/>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97" name="ZoneTexte 1796">
          <a:extLst>
            <a:ext uri="{FF2B5EF4-FFF2-40B4-BE49-F238E27FC236}">
              <a16:creationId xmlns:a16="http://schemas.microsoft.com/office/drawing/2014/main" id="{C9164CC0-44CC-43A4-908F-D76E2B0CC6E2}"/>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98" name="ZoneTexte 1797">
          <a:extLst>
            <a:ext uri="{FF2B5EF4-FFF2-40B4-BE49-F238E27FC236}">
              <a16:creationId xmlns:a16="http://schemas.microsoft.com/office/drawing/2014/main" id="{698A301B-4DF8-40C7-A8A8-B8A83C8AC1F8}"/>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799" name="ZoneTexte 1798">
          <a:extLst>
            <a:ext uri="{FF2B5EF4-FFF2-40B4-BE49-F238E27FC236}">
              <a16:creationId xmlns:a16="http://schemas.microsoft.com/office/drawing/2014/main" id="{4CEAC987-F884-4570-8221-8B39F48FD4B6}"/>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800" name="ZoneTexte 1799">
          <a:extLst>
            <a:ext uri="{FF2B5EF4-FFF2-40B4-BE49-F238E27FC236}">
              <a16:creationId xmlns:a16="http://schemas.microsoft.com/office/drawing/2014/main" id="{0AA5CF8C-2DCE-4054-99DD-B8994A2F6046}"/>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801" name="ZoneTexte 1800">
          <a:extLst>
            <a:ext uri="{FF2B5EF4-FFF2-40B4-BE49-F238E27FC236}">
              <a16:creationId xmlns:a16="http://schemas.microsoft.com/office/drawing/2014/main" id="{4EF54BD8-9F7F-4DFA-AD5A-68F73AE36255}"/>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802" name="ZoneTexte 1801">
          <a:extLst>
            <a:ext uri="{FF2B5EF4-FFF2-40B4-BE49-F238E27FC236}">
              <a16:creationId xmlns:a16="http://schemas.microsoft.com/office/drawing/2014/main" id="{A15535E8-8916-4CB1-A470-3CA01FAD920A}"/>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803" name="ZoneTexte 1802">
          <a:extLst>
            <a:ext uri="{FF2B5EF4-FFF2-40B4-BE49-F238E27FC236}">
              <a16:creationId xmlns:a16="http://schemas.microsoft.com/office/drawing/2014/main" id="{0C0B8EB9-928D-4582-8A1E-6C588DF9B984}"/>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804" name="ZoneTexte 1803">
          <a:extLst>
            <a:ext uri="{FF2B5EF4-FFF2-40B4-BE49-F238E27FC236}">
              <a16:creationId xmlns:a16="http://schemas.microsoft.com/office/drawing/2014/main" id="{F0C6424B-BF48-4DE7-ADE3-C869B87EBBEF}"/>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805" name="ZoneTexte 1804">
          <a:extLst>
            <a:ext uri="{FF2B5EF4-FFF2-40B4-BE49-F238E27FC236}">
              <a16:creationId xmlns:a16="http://schemas.microsoft.com/office/drawing/2014/main" id="{E5B5546C-CB60-48EA-8700-A8E79C66EC81}"/>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806" name="ZoneTexte 1805">
          <a:extLst>
            <a:ext uri="{FF2B5EF4-FFF2-40B4-BE49-F238E27FC236}">
              <a16:creationId xmlns:a16="http://schemas.microsoft.com/office/drawing/2014/main" id="{2CE719DC-6AFB-4424-ABDB-7E1DCD9B3275}"/>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807" name="ZoneTexte 1806">
          <a:extLst>
            <a:ext uri="{FF2B5EF4-FFF2-40B4-BE49-F238E27FC236}">
              <a16:creationId xmlns:a16="http://schemas.microsoft.com/office/drawing/2014/main" id="{10D06F81-9D10-485B-85C1-1B5A5B730585}"/>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808" name="ZoneTexte 1807">
          <a:extLst>
            <a:ext uri="{FF2B5EF4-FFF2-40B4-BE49-F238E27FC236}">
              <a16:creationId xmlns:a16="http://schemas.microsoft.com/office/drawing/2014/main" id="{E2CB3FE1-444D-4209-A648-BD11EC650434}"/>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809" name="ZoneTexte 1808">
          <a:extLst>
            <a:ext uri="{FF2B5EF4-FFF2-40B4-BE49-F238E27FC236}">
              <a16:creationId xmlns:a16="http://schemas.microsoft.com/office/drawing/2014/main" id="{2A58A44F-D3B0-4972-89FF-1D581B3A1CEF}"/>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810" name="ZoneTexte 1809">
          <a:extLst>
            <a:ext uri="{FF2B5EF4-FFF2-40B4-BE49-F238E27FC236}">
              <a16:creationId xmlns:a16="http://schemas.microsoft.com/office/drawing/2014/main" id="{1604512F-2BE0-4C4C-A17C-B99400A5C022}"/>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811" name="ZoneTexte 1810">
          <a:extLst>
            <a:ext uri="{FF2B5EF4-FFF2-40B4-BE49-F238E27FC236}">
              <a16:creationId xmlns:a16="http://schemas.microsoft.com/office/drawing/2014/main" id="{E90226B7-6B1A-4209-AF4E-F236B376C787}"/>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812" name="ZoneTexte 1811">
          <a:extLst>
            <a:ext uri="{FF2B5EF4-FFF2-40B4-BE49-F238E27FC236}">
              <a16:creationId xmlns:a16="http://schemas.microsoft.com/office/drawing/2014/main" id="{03666A90-1C41-492D-88EC-D912D0E5F44D}"/>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0</xdr:rowOff>
    </xdr:from>
    <xdr:ext cx="65" cy="172227"/>
    <xdr:sp macro="" textlink="">
      <xdr:nvSpPr>
        <xdr:cNvPr id="1813" name="ZoneTexte 1812">
          <a:extLst>
            <a:ext uri="{FF2B5EF4-FFF2-40B4-BE49-F238E27FC236}">
              <a16:creationId xmlns:a16="http://schemas.microsoft.com/office/drawing/2014/main" id="{A74B133A-22F9-4AC0-A082-189DEAB0F8B5}"/>
            </a:ext>
          </a:extLst>
        </xdr:cNvPr>
        <xdr:cNvSpPr txBox="1"/>
      </xdr:nvSpPr>
      <xdr:spPr>
        <a:xfrm>
          <a:off x="13506450" y="1256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814" name="ZoneTexte 1813">
          <a:extLst>
            <a:ext uri="{FF2B5EF4-FFF2-40B4-BE49-F238E27FC236}">
              <a16:creationId xmlns:a16="http://schemas.microsoft.com/office/drawing/2014/main" id="{B5C30E15-5C94-4AA5-9662-3B7FDE806238}"/>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815" name="ZoneTexte 1814">
          <a:extLst>
            <a:ext uri="{FF2B5EF4-FFF2-40B4-BE49-F238E27FC236}">
              <a16:creationId xmlns:a16="http://schemas.microsoft.com/office/drawing/2014/main" id="{16479842-CB35-4669-A07E-82EC07A8AE86}"/>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816" name="ZoneTexte 1815">
          <a:extLst>
            <a:ext uri="{FF2B5EF4-FFF2-40B4-BE49-F238E27FC236}">
              <a16:creationId xmlns:a16="http://schemas.microsoft.com/office/drawing/2014/main" id="{286216EC-A4F6-4BEB-92B9-7F7CDAE4C9DE}"/>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817" name="ZoneTexte 1816">
          <a:extLst>
            <a:ext uri="{FF2B5EF4-FFF2-40B4-BE49-F238E27FC236}">
              <a16:creationId xmlns:a16="http://schemas.microsoft.com/office/drawing/2014/main" id="{6006E226-D1EC-4B1B-98FA-DE1829236F70}"/>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818" name="ZoneTexte 1817">
          <a:extLst>
            <a:ext uri="{FF2B5EF4-FFF2-40B4-BE49-F238E27FC236}">
              <a16:creationId xmlns:a16="http://schemas.microsoft.com/office/drawing/2014/main" id="{9DADA452-810C-4E71-BE5A-D0FB41039794}"/>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819" name="ZoneTexte 1818">
          <a:extLst>
            <a:ext uri="{FF2B5EF4-FFF2-40B4-BE49-F238E27FC236}">
              <a16:creationId xmlns:a16="http://schemas.microsoft.com/office/drawing/2014/main" id="{91DCA883-742D-4A67-BC84-25EBA89152D9}"/>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820" name="ZoneTexte 1819">
          <a:extLst>
            <a:ext uri="{FF2B5EF4-FFF2-40B4-BE49-F238E27FC236}">
              <a16:creationId xmlns:a16="http://schemas.microsoft.com/office/drawing/2014/main" id="{416A7CB7-3829-4479-B69D-70391F99E6F2}"/>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821" name="ZoneTexte 1820">
          <a:extLst>
            <a:ext uri="{FF2B5EF4-FFF2-40B4-BE49-F238E27FC236}">
              <a16:creationId xmlns:a16="http://schemas.microsoft.com/office/drawing/2014/main" id="{00C01818-B593-46A0-81BE-0DF59D0CC75C}"/>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822" name="ZoneTexte 1821">
          <a:extLst>
            <a:ext uri="{FF2B5EF4-FFF2-40B4-BE49-F238E27FC236}">
              <a16:creationId xmlns:a16="http://schemas.microsoft.com/office/drawing/2014/main" id="{2A9F66F9-A3C2-408B-9926-BB0EF7CB483C}"/>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823" name="ZoneTexte 1822">
          <a:extLst>
            <a:ext uri="{FF2B5EF4-FFF2-40B4-BE49-F238E27FC236}">
              <a16:creationId xmlns:a16="http://schemas.microsoft.com/office/drawing/2014/main" id="{E221196D-9452-495A-8DB3-3E38816616F6}"/>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824" name="ZoneTexte 1823">
          <a:extLst>
            <a:ext uri="{FF2B5EF4-FFF2-40B4-BE49-F238E27FC236}">
              <a16:creationId xmlns:a16="http://schemas.microsoft.com/office/drawing/2014/main" id="{C8A49A1E-B88A-4463-A088-45A6DA5BEFEB}"/>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825" name="ZoneTexte 1824">
          <a:extLst>
            <a:ext uri="{FF2B5EF4-FFF2-40B4-BE49-F238E27FC236}">
              <a16:creationId xmlns:a16="http://schemas.microsoft.com/office/drawing/2014/main" id="{B59B746C-5AC6-494F-8884-167C557759B7}"/>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826" name="ZoneTexte 1825">
          <a:extLst>
            <a:ext uri="{FF2B5EF4-FFF2-40B4-BE49-F238E27FC236}">
              <a16:creationId xmlns:a16="http://schemas.microsoft.com/office/drawing/2014/main" id="{E4EF8D59-7039-4DD3-BFFD-A5C9C3AA2282}"/>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827" name="ZoneTexte 1826">
          <a:extLst>
            <a:ext uri="{FF2B5EF4-FFF2-40B4-BE49-F238E27FC236}">
              <a16:creationId xmlns:a16="http://schemas.microsoft.com/office/drawing/2014/main" id="{FA67D7AE-F5E0-495A-B51C-B19AF62AA5C6}"/>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1828" name="ZoneTexte 1827">
          <a:extLst>
            <a:ext uri="{FF2B5EF4-FFF2-40B4-BE49-F238E27FC236}">
              <a16:creationId xmlns:a16="http://schemas.microsoft.com/office/drawing/2014/main" id="{B648E468-42E8-4E13-ABF8-6EA5221BF711}"/>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829" name="ZoneTexte 1828">
          <a:extLst>
            <a:ext uri="{FF2B5EF4-FFF2-40B4-BE49-F238E27FC236}">
              <a16:creationId xmlns:a16="http://schemas.microsoft.com/office/drawing/2014/main" id="{5542C066-6963-40AA-9872-92254FCB86FD}"/>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830" name="ZoneTexte 1829">
          <a:extLst>
            <a:ext uri="{FF2B5EF4-FFF2-40B4-BE49-F238E27FC236}">
              <a16:creationId xmlns:a16="http://schemas.microsoft.com/office/drawing/2014/main" id="{EF56A0B9-5853-4293-AC7F-2BF7E1551358}"/>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831" name="ZoneTexte 1830">
          <a:extLst>
            <a:ext uri="{FF2B5EF4-FFF2-40B4-BE49-F238E27FC236}">
              <a16:creationId xmlns:a16="http://schemas.microsoft.com/office/drawing/2014/main" id="{96447FDB-B781-426A-82EB-47CA08B489A6}"/>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832" name="ZoneTexte 1831">
          <a:extLst>
            <a:ext uri="{FF2B5EF4-FFF2-40B4-BE49-F238E27FC236}">
              <a16:creationId xmlns:a16="http://schemas.microsoft.com/office/drawing/2014/main" id="{73857A5B-BA35-4CCC-A30C-EDD854FCB223}"/>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833" name="ZoneTexte 1832">
          <a:extLst>
            <a:ext uri="{FF2B5EF4-FFF2-40B4-BE49-F238E27FC236}">
              <a16:creationId xmlns:a16="http://schemas.microsoft.com/office/drawing/2014/main" id="{BED70D5D-430A-4665-9491-24776F97B54D}"/>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834" name="ZoneTexte 1833">
          <a:extLst>
            <a:ext uri="{FF2B5EF4-FFF2-40B4-BE49-F238E27FC236}">
              <a16:creationId xmlns:a16="http://schemas.microsoft.com/office/drawing/2014/main" id="{A619DF6F-AC26-4D8B-9E61-C2CD18E62C55}"/>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835" name="ZoneTexte 1834">
          <a:extLst>
            <a:ext uri="{FF2B5EF4-FFF2-40B4-BE49-F238E27FC236}">
              <a16:creationId xmlns:a16="http://schemas.microsoft.com/office/drawing/2014/main" id="{CE56C0DF-B43D-404D-BF59-7AF98B67FC31}"/>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836" name="ZoneTexte 1835">
          <a:extLst>
            <a:ext uri="{FF2B5EF4-FFF2-40B4-BE49-F238E27FC236}">
              <a16:creationId xmlns:a16="http://schemas.microsoft.com/office/drawing/2014/main" id="{E74B8E2F-6730-4C70-BA99-3229FF65DB41}"/>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837" name="ZoneTexte 1836">
          <a:extLst>
            <a:ext uri="{FF2B5EF4-FFF2-40B4-BE49-F238E27FC236}">
              <a16:creationId xmlns:a16="http://schemas.microsoft.com/office/drawing/2014/main" id="{BD96932F-0C73-4285-8012-B2AB809E2DEA}"/>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838" name="ZoneTexte 1837">
          <a:extLst>
            <a:ext uri="{FF2B5EF4-FFF2-40B4-BE49-F238E27FC236}">
              <a16:creationId xmlns:a16="http://schemas.microsoft.com/office/drawing/2014/main" id="{B733678D-F4D5-4EAA-9610-2761F338E17F}"/>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839" name="ZoneTexte 1838">
          <a:extLst>
            <a:ext uri="{FF2B5EF4-FFF2-40B4-BE49-F238E27FC236}">
              <a16:creationId xmlns:a16="http://schemas.microsoft.com/office/drawing/2014/main" id="{78F92CDA-D65C-47CA-BCBD-1804EDDDA3CC}"/>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840" name="ZoneTexte 1839">
          <a:extLst>
            <a:ext uri="{FF2B5EF4-FFF2-40B4-BE49-F238E27FC236}">
              <a16:creationId xmlns:a16="http://schemas.microsoft.com/office/drawing/2014/main" id="{6BB1E6B7-4A70-4BC6-A380-BD15B9E8E5AC}"/>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841" name="ZoneTexte 1840">
          <a:extLst>
            <a:ext uri="{FF2B5EF4-FFF2-40B4-BE49-F238E27FC236}">
              <a16:creationId xmlns:a16="http://schemas.microsoft.com/office/drawing/2014/main" id="{82CCA1E8-6E0E-43BE-81A7-BEA203D4A78A}"/>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842" name="ZoneTexte 1841">
          <a:extLst>
            <a:ext uri="{FF2B5EF4-FFF2-40B4-BE49-F238E27FC236}">
              <a16:creationId xmlns:a16="http://schemas.microsoft.com/office/drawing/2014/main" id="{4AB2F24A-66FA-40FF-9358-6503DB605C57}"/>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1843" name="ZoneTexte 1842">
          <a:extLst>
            <a:ext uri="{FF2B5EF4-FFF2-40B4-BE49-F238E27FC236}">
              <a16:creationId xmlns:a16="http://schemas.microsoft.com/office/drawing/2014/main" id="{ADB7780C-B315-4F90-A6A1-B09BA13770D8}"/>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844" name="ZoneTexte 1843">
          <a:extLst>
            <a:ext uri="{FF2B5EF4-FFF2-40B4-BE49-F238E27FC236}">
              <a16:creationId xmlns:a16="http://schemas.microsoft.com/office/drawing/2014/main" id="{10EB3680-1321-406C-802A-B08B6BDC3139}"/>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845" name="ZoneTexte 1844">
          <a:extLst>
            <a:ext uri="{FF2B5EF4-FFF2-40B4-BE49-F238E27FC236}">
              <a16:creationId xmlns:a16="http://schemas.microsoft.com/office/drawing/2014/main" id="{07239EF3-2B44-4D07-9916-41E6285C4F19}"/>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846" name="ZoneTexte 1845">
          <a:extLst>
            <a:ext uri="{FF2B5EF4-FFF2-40B4-BE49-F238E27FC236}">
              <a16:creationId xmlns:a16="http://schemas.microsoft.com/office/drawing/2014/main" id="{D5573EF6-A81E-4769-B3F2-4C43DEB0A7A9}"/>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847" name="ZoneTexte 1846">
          <a:extLst>
            <a:ext uri="{FF2B5EF4-FFF2-40B4-BE49-F238E27FC236}">
              <a16:creationId xmlns:a16="http://schemas.microsoft.com/office/drawing/2014/main" id="{EEE8F92A-02F8-450F-BA55-1D5B15B76384}"/>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848" name="ZoneTexte 1847">
          <a:extLst>
            <a:ext uri="{FF2B5EF4-FFF2-40B4-BE49-F238E27FC236}">
              <a16:creationId xmlns:a16="http://schemas.microsoft.com/office/drawing/2014/main" id="{0E6CDC4B-4D06-4778-93DE-B369573B87F0}"/>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849" name="ZoneTexte 1848">
          <a:extLst>
            <a:ext uri="{FF2B5EF4-FFF2-40B4-BE49-F238E27FC236}">
              <a16:creationId xmlns:a16="http://schemas.microsoft.com/office/drawing/2014/main" id="{CCC054B0-EE46-4DAC-8DE1-7C4EE3931AE7}"/>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850" name="ZoneTexte 1849">
          <a:extLst>
            <a:ext uri="{FF2B5EF4-FFF2-40B4-BE49-F238E27FC236}">
              <a16:creationId xmlns:a16="http://schemas.microsoft.com/office/drawing/2014/main" id="{E9B959F2-7014-4D73-B669-76A64CE20693}"/>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851" name="ZoneTexte 1850">
          <a:extLst>
            <a:ext uri="{FF2B5EF4-FFF2-40B4-BE49-F238E27FC236}">
              <a16:creationId xmlns:a16="http://schemas.microsoft.com/office/drawing/2014/main" id="{AAB99050-EB89-47C6-B7A9-D2146B017487}"/>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852" name="ZoneTexte 1851">
          <a:extLst>
            <a:ext uri="{FF2B5EF4-FFF2-40B4-BE49-F238E27FC236}">
              <a16:creationId xmlns:a16="http://schemas.microsoft.com/office/drawing/2014/main" id="{601040BB-D1F8-4397-9653-5C17F3CD0C3D}"/>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853" name="ZoneTexte 1852">
          <a:extLst>
            <a:ext uri="{FF2B5EF4-FFF2-40B4-BE49-F238E27FC236}">
              <a16:creationId xmlns:a16="http://schemas.microsoft.com/office/drawing/2014/main" id="{0D776801-5506-4DF8-AA91-683ADA344B36}"/>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854" name="ZoneTexte 1853">
          <a:extLst>
            <a:ext uri="{FF2B5EF4-FFF2-40B4-BE49-F238E27FC236}">
              <a16:creationId xmlns:a16="http://schemas.microsoft.com/office/drawing/2014/main" id="{8885E282-88DE-4C5F-8860-F18EB45914DE}"/>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855" name="ZoneTexte 1854">
          <a:extLst>
            <a:ext uri="{FF2B5EF4-FFF2-40B4-BE49-F238E27FC236}">
              <a16:creationId xmlns:a16="http://schemas.microsoft.com/office/drawing/2014/main" id="{F4AE6AB6-62F2-4015-8382-A14F5A15A6B9}"/>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856" name="ZoneTexte 1855">
          <a:extLst>
            <a:ext uri="{FF2B5EF4-FFF2-40B4-BE49-F238E27FC236}">
              <a16:creationId xmlns:a16="http://schemas.microsoft.com/office/drawing/2014/main" id="{53D2B928-3EEC-4133-8A15-827A50778BDC}"/>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857" name="ZoneTexte 1856">
          <a:extLst>
            <a:ext uri="{FF2B5EF4-FFF2-40B4-BE49-F238E27FC236}">
              <a16:creationId xmlns:a16="http://schemas.microsoft.com/office/drawing/2014/main" id="{C6ED8536-C695-4DEE-9363-8D860FC1E251}"/>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1858" name="ZoneTexte 1857">
          <a:extLst>
            <a:ext uri="{FF2B5EF4-FFF2-40B4-BE49-F238E27FC236}">
              <a16:creationId xmlns:a16="http://schemas.microsoft.com/office/drawing/2014/main" id="{4322CBDE-B8CD-47D3-AC0E-0F422E9CF015}"/>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859" name="ZoneTexte 1858">
          <a:extLst>
            <a:ext uri="{FF2B5EF4-FFF2-40B4-BE49-F238E27FC236}">
              <a16:creationId xmlns:a16="http://schemas.microsoft.com/office/drawing/2014/main" id="{E8C3B2CC-EC7B-4419-B84B-5C22AC74EB45}"/>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860" name="ZoneTexte 1859">
          <a:extLst>
            <a:ext uri="{FF2B5EF4-FFF2-40B4-BE49-F238E27FC236}">
              <a16:creationId xmlns:a16="http://schemas.microsoft.com/office/drawing/2014/main" id="{A2FEB051-9601-4A2E-8B95-F99D8E9FFF6F}"/>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861" name="ZoneTexte 1860">
          <a:extLst>
            <a:ext uri="{FF2B5EF4-FFF2-40B4-BE49-F238E27FC236}">
              <a16:creationId xmlns:a16="http://schemas.microsoft.com/office/drawing/2014/main" id="{6AFD5956-D381-459F-956C-273465FAAE5B}"/>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862" name="ZoneTexte 1861">
          <a:extLst>
            <a:ext uri="{FF2B5EF4-FFF2-40B4-BE49-F238E27FC236}">
              <a16:creationId xmlns:a16="http://schemas.microsoft.com/office/drawing/2014/main" id="{A7223160-046F-435D-B0E1-C2B04B9D6FA1}"/>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863" name="ZoneTexte 1862">
          <a:extLst>
            <a:ext uri="{FF2B5EF4-FFF2-40B4-BE49-F238E27FC236}">
              <a16:creationId xmlns:a16="http://schemas.microsoft.com/office/drawing/2014/main" id="{6CB78220-C578-42C5-93BA-9A449A808008}"/>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864" name="ZoneTexte 1863">
          <a:extLst>
            <a:ext uri="{FF2B5EF4-FFF2-40B4-BE49-F238E27FC236}">
              <a16:creationId xmlns:a16="http://schemas.microsoft.com/office/drawing/2014/main" id="{F7B455FF-5B12-4E9C-9CF1-E2FDC826D4C5}"/>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865" name="ZoneTexte 1864">
          <a:extLst>
            <a:ext uri="{FF2B5EF4-FFF2-40B4-BE49-F238E27FC236}">
              <a16:creationId xmlns:a16="http://schemas.microsoft.com/office/drawing/2014/main" id="{AF9C5971-35D2-4474-92E5-22D7D236942D}"/>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866" name="ZoneTexte 1865">
          <a:extLst>
            <a:ext uri="{FF2B5EF4-FFF2-40B4-BE49-F238E27FC236}">
              <a16:creationId xmlns:a16="http://schemas.microsoft.com/office/drawing/2014/main" id="{D9DAC155-7627-4115-8956-059D76F0B39D}"/>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867" name="ZoneTexte 1866">
          <a:extLst>
            <a:ext uri="{FF2B5EF4-FFF2-40B4-BE49-F238E27FC236}">
              <a16:creationId xmlns:a16="http://schemas.microsoft.com/office/drawing/2014/main" id="{5F713427-84C2-4E6C-9913-24948C0D8625}"/>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868" name="ZoneTexte 1867">
          <a:extLst>
            <a:ext uri="{FF2B5EF4-FFF2-40B4-BE49-F238E27FC236}">
              <a16:creationId xmlns:a16="http://schemas.microsoft.com/office/drawing/2014/main" id="{463EEDE9-871C-42B4-AEDE-FFF31A97D5F4}"/>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869" name="ZoneTexte 1868">
          <a:extLst>
            <a:ext uri="{FF2B5EF4-FFF2-40B4-BE49-F238E27FC236}">
              <a16:creationId xmlns:a16="http://schemas.microsoft.com/office/drawing/2014/main" id="{2ED2299F-816E-4508-BC2A-D252448F7BD3}"/>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870" name="ZoneTexte 1869">
          <a:extLst>
            <a:ext uri="{FF2B5EF4-FFF2-40B4-BE49-F238E27FC236}">
              <a16:creationId xmlns:a16="http://schemas.microsoft.com/office/drawing/2014/main" id="{D58BFD47-3E22-4610-B95F-39AC59E3E6C9}"/>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871" name="ZoneTexte 1870">
          <a:extLst>
            <a:ext uri="{FF2B5EF4-FFF2-40B4-BE49-F238E27FC236}">
              <a16:creationId xmlns:a16="http://schemas.microsoft.com/office/drawing/2014/main" id="{20423CA1-0A50-4218-8062-410DD9744981}"/>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872" name="ZoneTexte 1871">
          <a:extLst>
            <a:ext uri="{FF2B5EF4-FFF2-40B4-BE49-F238E27FC236}">
              <a16:creationId xmlns:a16="http://schemas.microsoft.com/office/drawing/2014/main" id="{030F85A2-60EB-47AF-BB0B-2D36DF5A112A}"/>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1873" name="ZoneTexte 1872">
          <a:extLst>
            <a:ext uri="{FF2B5EF4-FFF2-40B4-BE49-F238E27FC236}">
              <a16:creationId xmlns:a16="http://schemas.microsoft.com/office/drawing/2014/main" id="{E1AF36E9-87B0-488E-B911-2D1616DB865A}"/>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874" name="ZoneTexte 1873">
          <a:extLst>
            <a:ext uri="{FF2B5EF4-FFF2-40B4-BE49-F238E27FC236}">
              <a16:creationId xmlns:a16="http://schemas.microsoft.com/office/drawing/2014/main" id="{00E865E2-996F-45D3-9BA3-DA9EA8732744}"/>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875" name="ZoneTexte 1874">
          <a:extLst>
            <a:ext uri="{FF2B5EF4-FFF2-40B4-BE49-F238E27FC236}">
              <a16:creationId xmlns:a16="http://schemas.microsoft.com/office/drawing/2014/main" id="{58EFF4DE-EC60-4029-A503-89E6BF5DC786}"/>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876" name="ZoneTexte 1875">
          <a:extLst>
            <a:ext uri="{FF2B5EF4-FFF2-40B4-BE49-F238E27FC236}">
              <a16:creationId xmlns:a16="http://schemas.microsoft.com/office/drawing/2014/main" id="{BA3A97BB-CF82-41DB-ABE4-05F260862F8D}"/>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877" name="ZoneTexte 1876">
          <a:extLst>
            <a:ext uri="{FF2B5EF4-FFF2-40B4-BE49-F238E27FC236}">
              <a16:creationId xmlns:a16="http://schemas.microsoft.com/office/drawing/2014/main" id="{FCEDB895-5D31-4B7B-B12A-D645073FE7D5}"/>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878" name="ZoneTexte 1877">
          <a:extLst>
            <a:ext uri="{FF2B5EF4-FFF2-40B4-BE49-F238E27FC236}">
              <a16:creationId xmlns:a16="http://schemas.microsoft.com/office/drawing/2014/main" id="{EA55863E-B8F0-402B-B94B-C4E4C1FF3066}"/>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879" name="ZoneTexte 1878">
          <a:extLst>
            <a:ext uri="{FF2B5EF4-FFF2-40B4-BE49-F238E27FC236}">
              <a16:creationId xmlns:a16="http://schemas.microsoft.com/office/drawing/2014/main" id="{AD4225BC-B7EA-4694-BB5E-DD4F14CBE94A}"/>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880" name="ZoneTexte 1879">
          <a:extLst>
            <a:ext uri="{FF2B5EF4-FFF2-40B4-BE49-F238E27FC236}">
              <a16:creationId xmlns:a16="http://schemas.microsoft.com/office/drawing/2014/main" id="{6A0DFE59-FE9E-462E-B277-7875801147F4}"/>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881" name="ZoneTexte 1880">
          <a:extLst>
            <a:ext uri="{FF2B5EF4-FFF2-40B4-BE49-F238E27FC236}">
              <a16:creationId xmlns:a16="http://schemas.microsoft.com/office/drawing/2014/main" id="{4B23EA68-E2E1-46EC-B3C5-E4C8DF1C9EAF}"/>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882" name="ZoneTexte 1881">
          <a:extLst>
            <a:ext uri="{FF2B5EF4-FFF2-40B4-BE49-F238E27FC236}">
              <a16:creationId xmlns:a16="http://schemas.microsoft.com/office/drawing/2014/main" id="{878C6E6F-C6D0-431C-B7D4-69FE0894B8CF}"/>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883" name="ZoneTexte 1882">
          <a:extLst>
            <a:ext uri="{FF2B5EF4-FFF2-40B4-BE49-F238E27FC236}">
              <a16:creationId xmlns:a16="http://schemas.microsoft.com/office/drawing/2014/main" id="{99579B2F-3389-49C3-B335-CA1C2A04946B}"/>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884" name="ZoneTexte 1883">
          <a:extLst>
            <a:ext uri="{FF2B5EF4-FFF2-40B4-BE49-F238E27FC236}">
              <a16:creationId xmlns:a16="http://schemas.microsoft.com/office/drawing/2014/main" id="{0D9E6156-47DE-4890-B1A0-805064B165C7}"/>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885" name="ZoneTexte 1884">
          <a:extLst>
            <a:ext uri="{FF2B5EF4-FFF2-40B4-BE49-F238E27FC236}">
              <a16:creationId xmlns:a16="http://schemas.microsoft.com/office/drawing/2014/main" id="{F732FD63-B59A-4A5C-A499-5CC5B3BA360F}"/>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886" name="ZoneTexte 1885">
          <a:extLst>
            <a:ext uri="{FF2B5EF4-FFF2-40B4-BE49-F238E27FC236}">
              <a16:creationId xmlns:a16="http://schemas.microsoft.com/office/drawing/2014/main" id="{3448062B-3827-46A4-B236-C96FD5B01324}"/>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887" name="ZoneTexte 1886">
          <a:extLst>
            <a:ext uri="{FF2B5EF4-FFF2-40B4-BE49-F238E27FC236}">
              <a16:creationId xmlns:a16="http://schemas.microsoft.com/office/drawing/2014/main" id="{F30F75F9-7BC1-4A01-9C6E-553AF9501139}"/>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1888" name="ZoneTexte 1887">
          <a:extLst>
            <a:ext uri="{FF2B5EF4-FFF2-40B4-BE49-F238E27FC236}">
              <a16:creationId xmlns:a16="http://schemas.microsoft.com/office/drawing/2014/main" id="{0D8D8183-6917-42A1-B8DF-E14D646B621A}"/>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889" name="ZoneTexte 1888">
          <a:extLst>
            <a:ext uri="{FF2B5EF4-FFF2-40B4-BE49-F238E27FC236}">
              <a16:creationId xmlns:a16="http://schemas.microsoft.com/office/drawing/2014/main" id="{7FDA1B62-3224-4A70-829B-99A83E3757AB}"/>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890" name="ZoneTexte 1889">
          <a:extLst>
            <a:ext uri="{FF2B5EF4-FFF2-40B4-BE49-F238E27FC236}">
              <a16:creationId xmlns:a16="http://schemas.microsoft.com/office/drawing/2014/main" id="{11FDFC11-B12B-4DBC-BB6B-AEEC3E8C092E}"/>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891" name="ZoneTexte 1890">
          <a:extLst>
            <a:ext uri="{FF2B5EF4-FFF2-40B4-BE49-F238E27FC236}">
              <a16:creationId xmlns:a16="http://schemas.microsoft.com/office/drawing/2014/main" id="{611CDD64-042F-4605-932F-CD7B61421C61}"/>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892" name="ZoneTexte 1891">
          <a:extLst>
            <a:ext uri="{FF2B5EF4-FFF2-40B4-BE49-F238E27FC236}">
              <a16:creationId xmlns:a16="http://schemas.microsoft.com/office/drawing/2014/main" id="{517C2E54-8E1D-41E5-B249-B1052969E789}"/>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893" name="ZoneTexte 1892">
          <a:extLst>
            <a:ext uri="{FF2B5EF4-FFF2-40B4-BE49-F238E27FC236}">
              <a16:creationId xmlns:a16="http://schemas.microsoft.com/office/drawing/2014/main" id="{6C246151-B09E-4B0F-9E0A-A90B417EB59A}"/>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894" name="ZoneTexte 1893">
          <a:extLst>
            <a:ext uri="{FF2B5EF4-FFF2-40B4-BE49-F238E27FC236}">
              <a16:creationId xmlns:a16="http://schemas.microsoft.com/office/drawing/2014/main" id="{43C37571-3B75-4448-8DEB-16937024E469}"/>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895" name="ZoneTexte 1894">
          <a:extLst>
            <a:ext uri="{FF2B5EF4-FFF2-40B4-BE49-F238E27FC236}">
              <a16:creationId xmlns:a16="http://schemas.microsoft.com/office/drawing/2014/main" id="{CD2C2CF6-7914-4B73-868C-F41A89E27419}"/>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896" name="ZoneTexte 1895">
          <a:extLst>
            <a:ext uri="{FF2B5EF4-FFF2-40B4-BE49-F238E27FC236}">
              <a16:creationId xmlns:a16="http://schemas.microsoft.com/office/drawing/2014/main" id="{C3CC6F2C-2531-4C46-8C2D-DF9D7B42F877}"/>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897" name="ZoneTexte 1896">
          <a:extLst>
            <a:ext uri="{FF2B5EF4-FFF2-40B4-BE49-F238E27FC236}">
              <a16:creationId xmlns:a16="http://schemas.microsoft.com/office/drawing/2014/main" id="{E4ED8DBE-9836-4B42-A8ED-57D0117338DE}"/>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898" name="ZoneTexte 1897">
          <a:extLst>
            <a:ext uri="{FF2B5EF4-FFF2-40B4-BE49-F238E27FC236}">
              <a16:creationId xmlns:a16="http://schemas.microsoft.com/office/drawing/2014/main" id="{79DF0BA6-031D-4C01-9080-0CFFFB7E977B}"/>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899" name="ZoneTexte 1898">
          <a:extLst>
            <a:ext uri="{FF2B5EF4-FFF2-40B4-BE49-F238E27FC236}">
              <a16:creationId xmlns:a16="http://schemas.microsoft.com/office/drawing/2014/main" id="{AB207B99-FAFF-4B17-AE90-38C538288083}"/>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900" name="ZoneTexte 1899">
          <a:extLst>
            <a:ext uri="{FF2B5EF4-FFF2-40B4-BE49-F238E27FC236}">
              <a16:creationId xmlns:a16="http://schemas.microsoft.com/office/drawing/2014/main" id="{899E3F83-AB6D-4618-8D49-C0D2203629F2}"/>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901" name="ZoneTexte 1900">
          <a:extLst>
            <a:ext uri="{FF2B5EF4-FFF2-40B4-BE49-F238E27FC236}">
              <a16:creationId xmlns:a16="http://schemas.microsoft.com/office/drawing/2014/main" id="{71943312-7366-4CE1-BA7D-25EF0CBB9D25}"/>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902" name="ZoneTexte 1901">
          <a:extLst>
            <a:ext uri="{FF2B5EF4-FFF2-40B4-BE49-F238E27FC236}">
              <a16:creationId xmlns:a16="http://schemas.microsoft.com/office/drawing/2014/main" id="{A12E4455-45D9-4D02-ACC9-AED3C82431A2}"/>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1903" name="ZoneTexte 1902">
          <a:extLst>
            <a:ext uri="{FF2B5EF4-FFF2-40B4-BE49-F238E27FC236}">
              <a16:creationId xmlns:a16="http://schemas.microsoft.com/office/drawing/2014/main" id="{8AEDC5FF-A498-47F4-850D-90889F5E177D}"/>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904" name="ZoneTexte 1903">
          <a:extLst>
            <a:ext uri="{FF2B5EF4-FFF2-40B4-BE49-F238E27FC236}">
              <a16:creationId xmlns:a16="http://schemas.microsoft.com/office/drawing/2014/main" id="{36BB58B3-BAE3-41A2-BE4B-D038EB77DDEE}"/>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905" name="ZoneTexte 1904">
          <a:extLst>
            <a:ext uri="{FF2B5EF4-FFF2-40B4-BE49-F238E27FC236}">
              <a16:creationId xmlns:a16="http://schemas.microsoft.com/office/drawing/2014/main" id="{B5EF7013-CEF0-47EA-BF00-E3A4D616F3BA}"/>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906" name="ZoneTexte 1905">
          <a:extLst>
            <a:ext uri="{FF2B5EF4-FFF2-40B4-BE49-F238E27FC236}">
              <a16:creationId xmlns:a16="http://schemas.microsoft.com/office/drawing/2014/main" id="{D73D93EE-4601-4845-95C4-C6572E985357}"/>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907" name="ZoneTexte 1906">
          <a:extLst>
            <a:ext uri="{FF2B5EF4-FFF2-40B4-BE49-F238E27FC236}">
              <a16:creationId xmlns:a16="http://schemas.microsoft.com/office/drawing/2014/main" id="{269ABBEB-9C0E-412D-B3D4-FF6F86D8B3ED}"/>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908" name="ZoneTexte 1907">
          <a:extLst>
            <a:ext uri="{FF2B5EF4-FFF2-40B4-BE49-F238E27FC236}">
              <a16:creationId xmlns:a16="http://schemas.microsoft.com/office/drawing/2014/main" id="{1B65C8CB-7A34-4ACB-96DB-39FA615DE5CE}"/>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909" name="ZoneTexte 1908">
          <a:extLst>
            <a:ext uri="{FF2B5EF4-FFF2-40B4-BE49-F238E27FC236}">
              <a16:creationId xmlns:a16="http://schemas.microsoft.com/office/drawing/2014/main" id="{FBA3C3BE-93A1-45B4-BCC0-2D3D1FA44C91}"/>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910" name="ZoneTexte 1909">
          <a:extLst>
            <a:ext uri="{FF2B5EF4-FFF2-40B4-BE49-F238E27FC236}">
              <a16:creationId xmlns:a16="http://schemas.microsoft.com/office/drawing/2014/main" id="{C85351B7-6F60-443C-BAA8-D0519461A573}"/>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911" name="ZoneTexte 1910">
          <a:extLst>
            <a:ext uri="{FF2B5EF4-FFF2-40B4-BE49-F238E27FC236}">
              <a16:creationId xmlns:a16="http://schemas.microsoft.com/office/drawing/2014/main" id="{195D0A56-BB57-414B-9081-8491A5D2B4B7}"/>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912" name="ZoneTexte 1911">
          <a:extLst>
            <a:ext uri="{FF2B5EF4-FFF2-40B4-BE49-F238E27FC236}">
              <a16:creationId xmlns:a16="http://schemas.microsoft.com/office/drawing/2014/main" id="{51E0B61B-0A37-41A0-96FF-55CAC1AAA228}"/>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913" name="ZoneTexte 1912">
          <a:extLst>
            <a:ext uri="{FF2B5EF4-FFF2-40B4-BE49-F238E27FC236}">
              <a16:creationId xmlns:a16="http://schemas.microsoft.com/office/drawing/2014/main" id="{7BD59D62-3BF6-4999-951A-5E65D6B44809}"/>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914" name="ZoneTexte 1913">
          <a:extLst>
            <a:ext uri="{FF2B5EF4-FFF2-40B4-BE49-F238E27FC236}">
              <a16:creationId xmlns:a16="http://schemas.microsoft.com/office/drawing/2014/main" id="{46B774BA-8695-4AC1-889B-8FDE98CDFC9B}"/>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915" name="ZoneTexte 1914">
          <a:extLst>
            <a:ext uri="{FF2B5EF4-FFF2-40B4-BE49-F238E27FC236}">
              <a16:creationId xmlns:a16="http://schemas.microsoft.com/office/drawing/2014/main" id="{769602B5-4128-4EF0-860D-66FF55C30264}"/>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916" name="ZoneTexte 1915">
          <a:extLst>
            <a:ext uri="{FF2B5EF4-FFF2-40B4-BE49-F238E27FC236}">
              <a16:creationId xmlns:a16="http://schemas.microsoft.com/office/drawing/2014/main" id="{A6DA49BD-0D0E-41BC-9E6B-A7924D027406}"/>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917" name="ZoneTexte 1916">
          <a:extLst>
            <a:ext uri="{FF2B5EF4-FFF2-40B4-BE49-F238E27FC236}">
              <a16:creationId xmlns:a16="http://schemas.microsoft.com/office/drawing/2014/main" id="{DB8734ED-2234-4B61-8D48-DB688CA580DF}"/>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918" name="ZoneTexte 1917">
          <a:extLst>
            <a:ext uri="{FF2B5EF4-FFF2-40B4-BE49-F238E27FC236}">
              <a16:creationId xmlns:a16="http://schemas.microsoft.com/office/drawing/2014/main" id="{AC8941D1-B6F8-4089-A46E-A910A6FEBB03}"/>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919" name="ZoneTexte 1918">
          <a:extLst>
            <a:ext uri="{FF2B5EF4-FFF2-40B4-BE49-F238E27FC236}">
              <a16:creationId xmlns:a16="http://schemas.microsoft.com/office/drawing/2014/main" id="{B5648410-76F6-43C4-A068-0B1AAFFDA6E1}"/>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920" name="ZoneTexte 1919">
          <a:extLst>
            <a:ext uri="{FF2B5EF4-FFF2-40B4-BE49-F238E27FC236}">
              <a16:creationId xmlns:a16="http://schemas.microsoft.com/office/drawing/2014/main" id="{68B1A35C-0806-49CF-8712-1E12388CF1FA}"/>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921" name="ZoneTexte 1920">
          <a:extLst>
            <a:ext uri="{FF2B5EF4-FFF2-40B4-BE49-F238E27FC236}">
              <a16:creationId xmlns:a16="http://schemas.microsoft.com/office/drawing/2014/main" id="{486D656B-9079-416E-96CA-10F2643A378C}"/>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922" name="ZoneTexte 1921">
          <a:extLst>
            <a:ext uri="{FF2B5EF4-FFF2-40B4-BE49-F238E27FC236}">
              <a16:creationId xmlns:a16="http://schemas.microsoft.com/office/drawing/2014/main" id="{D5596DA0-84C0-46C7-B72A-FD407D6002D8}"/>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923" name="ZoneTexte 1922">
          <a:extLst>
            <a:ext uri="{FF2B5EF4-FFF2-40B4-BE49-F238E27FC236}">
              <a16:creationId xmlns:a16="http://schemas.microsoft.com/office/drawing/2014/main" id="{5256369F-165A-4E99-AAD6-69D6327AFA4F}"/>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924" name="ZoneTexte 1923">
          <a:extLst>
            <a:ext uri="{FF2B5EF4-FFF2-40B4-BE49-F238E27FC236}">
              <a16:creationId xmlns:a16="http://schemas.microsoft.com/office/drawing/2014/main" id="{5D62824D-3304-42D8-83EC-F1BAD82104A1}"/>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925" name="ZoneTexte 1924">
          <a:extLst>
            <a:ext uri="{FF2B5EF4-FFF2-40B4-BE49-F238E27FC236}">
              <a16:creationId xmlns:a16="http://schemas.microsoft.com/office/drawing/2014/main" id="{C57ABFB4-3CE0-4538-A5A3-43047C4896F0}"/>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926" name="ZoneTexte 1925">
          <a:extLst>
            <a:ext uri="{FF2B5EF4-FFF2-40B4-BE49-F238E27FC236}">
              <a16:creationId xmlns:a16="http://schemas.microsoft.com/office/drawing/2014/main" id="{60331756-2CB0-4AD1-B207-B3B6AA8CC1D1}"/>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927" name="ZoneTexte 1926">
          <a:extLst>
            <a:ext uri="{FF2B5EF4-FFF2-40B4-BE49-F238E27FC236}">
              <a16:creationId xmlns:a16="http://schemas.microsoft.com/office/drawing/2014/main" id="{C0345BA1-988E-43F1-97A0-55F298C1846B}"/>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928" name="ZoneTexte 1927">
          <a:extLst>
            <a:ext uri="{FF2B5EF4-FFF2-40B4-BE49-F238E27FC236}">
              <a16:creationId xmlns:a16="http://schemas.microsoft.com/office/drawing/2014/main" id="{C509C710-AA31-467C-AEBF-345704CC4301}"/>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929" name="ZoneTexte 1928">
          <a:extLst>
            <a:ext uri="{FF2B5EF4-FFF2-40B4-BE49-F238E27FC236}">
              <a16:creationId xmlns:a16="http://schemas.microsoft.com/office/drawing/2014/main" id="{636B4631-875F-45A0-AC05-537D013A8BFF}"/>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930" name="ZoneTexte 1929">
          <a:extLst>
            <a:ext uri="{FF2B5EF4-FFF2-40B4-BE49-F238E27FC236}">
              <a16:creationId xmlns:a16="http://schemas.microsoft.com/office/drawing/2014/main" id="{4D36BC92-0C30-4707-B858-DC5F3816D546}"/>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931" name="ZoneTexte 1930">
          <a:extLst>
            <a:ext uri="{FF2B5EF4-FFF2-40B4-BE49-F238E27FC236}">
              <a16:creationId xmlns:a16="http://schemas.microsoft.com/office/drawing/2014/main" id="{2799D27F-18EE-4FB9-8236-472CC6F74741}"/>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932" name="ZoneTexte 1931">
          <a:extLst>
            <a:ext uri="{FF2B5EF4-FFF2-40B4-BE49-F238E27FC236}">
              <a16:creationId xmlns:a16="http://schemas.microsoft.com/office/drawing/2014/main" id="{70DB173B-764C-498A-B391-A618A959A78E}"/>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53</xdr:row>
      <xdr:rowOff>128587</xdr:rowOff>
    </xdr:from>
    <xdr:ext cx="65" cy="172227"/>
    <xdr:sp macro="" textlink="">
      <xdr:nvSpPr>
        <xdr:cNvPr id="1933" name="ZoneTexte 1932">
          <a:extLst>
            <a:ext uri="{FF2B5EF4-FFF2-40B4-BE49-F238E27FC236}">
              <a16:creationId xmlns:a16="http://schemas.microsoft.com/office/drawing/2014/main" id="{407B98EC-52FB-4D6B-831F-F5FE80B1F03E}"/>
            </a:ext>
          </a:extLst>
        </xdr:cNvPr>
        <xdr:cNvSpPr txBox="1"/>
      </xdr:nvSpPr>
      <xdr:spPr>
        <a:xfrm>
          <a:off x="13506450"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934" name="ZoneTexte 1933">
          <a:extLst>
            <a:ext uri="{FF2B5EF4-FFF2-40B4-BE49-F238E27FC236}">
              <a16:creationId xmlns:a16="http://schemas.microsoft.com/office/drawing/2014/main" id="{42417E8B-EC74-4E5E-BE02-CC4132E155E6}"/>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935" name="ZoneTexte 1934">
          <a:extLst>
            <a:ext uri="{FF2B5EF4-FFF2-40B4-BE49-F238E27FC236}">
              <a16:creationId xmlns:a16="http://schemas.microsoft.com/office/drawing/2014/main" id="{45DB5EE5-8BF0-4C3F-A9B6-619547559B34}"/>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936" name="ZoneTexte 1935">
          <a:extLst>
            <a:ext uri="{FF2B5EF4-FFF2-40B4-BE49-F238E27FC236}">
              <a16:creationId xmlns:a16="http://schemas.microsoft.com/office/drawing/2014/main" id="{195EF9B9-EF25-4B41-B0C8-310FBDC8DD47}"/>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937" name="ZoneTexte 1936">
          <a:extLst>
            <a:ext uri="{FF2B5EF4-FFF2-40B4-BE49-F238E27FC236}">
              <a16:creationId xmlns:a16="http://schemas.microsoft.com/office/drawing/2014/main" id="{D55310C3-6515-4D62-96DB-1D8A1E23471D}"/>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938" name="ZoneTexte 1937">
          <a:extLst>
            <a:ext uri="{FF2B5EF4-FFF2-40B4-BE49-F238E27FC236}">
              <a16:creationId xmlns:a16="http://schemas.microsoft.com/office/drawing/2014/main" id="{69967435-B57D-4268-B364-6D2E3B2904BF}"/>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939" name="ZoneTexte 1938">
          <a:extLst>
            <a:ext uri="{FF2B5EF4-FFF2-40B4-BE49-F238E27FC236}">
              <a16:creationId xmlns:a16="http://schemas.microsoft.com/office/drawing/2014/main" id="{22D34E2D-15AB-478E-B935-FA3715ADE7BF}"/>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940" name="ZoneTexte 1939">
          <a:extLst>
            <a:ext uri="{FF2B5EF4-FFF2-40B4-BE49-F238E27FC236}">
              <a16:creationId xmlns:a16="http://schemas.microsoft.com/office/drawing/2014/main" id="{11F4E94B-FEAC-407A-8656-EE3AE76808BB}"/>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941" name="ZoneTexte 1940">
          <a:extLst>
            <a:ext uri="{FF2B5EF4-FFF2-40B4-BE49-F238E27FC236}">
              <a16:creationId xmlns:a16="http://schemas.microsoft.com/office/drawing/2014/main" id="{409EFB56-D054-40D0-BBB8-D69AF3BEB3DC}"/>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942" name="ZoneTexte 1941">
          <a:extLst>
            <a:ext uri="{FF2B5EF4-FFF2-40B4-BE49-F238E27FC236}">
              <a16:creationId xmlns:a16="http://schemas.microsoft.com/office/drawing/2014/main" id="{263D1086-EF39-42ED-AF26-10A85D340D66}"/>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943" name="ZoneTexte 1942">
          <a:extLst>
            <a:ext uri="{FF2B5EF4-FFF2-40B4-BE49-F238E27FC236}">
              <a16:creationId xmlns:a16="http://schemas.microsoft.com/office/drawing/2014/main" id="{384D06CA-E202-4648-9E30-FAD045883517}"/>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944" name="ZoneTexte 1943">
          <a:extLst>
            <a:ext uri="{FF2B5EF4-FFF2-40B4-BE49-F238E27FC236}">
              <a16:creationId xmlns:a16="http://schemas.microsoft.com/office/drawing/2014/main" id="{4B1A4777-3A0A-47C1-96EE-A77E36DAAE0D}"/>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945" name="ZoneTexte 1944">
          <a:extLst>
            <a:ext uri="{FF2B5EF4-FFF2-40B4-BE49-F238E27FC236}">
              <a16:creationId xmlns:a16="http://schemas.microsoft.com/office/drawing/2014/main" id="{86457C2F-EED5-43A4-87A7-7B85B7188316}"/>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946" name="ZoneTexte 1945">
          <a:extLst>
            <a:ext uri="{FF2B5EF4-FFF2-40B4-BE49-F238E27FC236}">
              <a16:creationId xmlns:a16="http://schemas.microsoft.com/office/drawing/2014/main" id="{BDC8FAAD-8B83-491A-94A4-92C1BC84B094}"/>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947" name="ZoneTexte 1946">
          <a:extLst>
            <a:ext uri="{FF2B5EF4-FFF2-40B4-BE49-F238E27FC236}">
              <a16:creationId xmlns:a16="http://schemas.microsoft.com/office/drawing/2014/main" id="{CFF1FF3C-DE4F-405F-B8B3-C3FF18391523}"/>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54</xdr:row>
      <xdr:rowOff>128587</xdr:rowOff>
    </xdr:from>
    <xdr:ext cx="65" cy="172227"/>
    <xdr:sp macro="" textlink="">
      <xdr:nvSpPr>
        <xdr:cNvPr id="1948" name="ZoneTexte 1947">
          <a:extLst>
            <a:ext uri="{FF2B5EF4-FFF2-40B4-BE49-F238E27FC236}">
              <a16:creationId xmlns:a16="http://schemas.microsoft.com/office/drawing/2014/main" id="{9D9589B6-D38A-407D-8508-F23133456189}"/>
            </a:ext>
          </a:extLst>
        </xdr:cNvPr>
        <xdr:cNvSpPr txBox="1"/>
      </xdr:nvSpPr>
      <xdr:spPr>
        <a:xfrm>
          <a:off x="13506450" y="14825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949" name="ZoneTexte 1948">
          <a:extLst>
            <a:ext uri="{FF2B5EF4-FFF2-40B4-BE49-F238E27FC236}">
              <a16:creationId xmlns:a16="http://schemas.microsoft.com/office/drawing/2014/main" id="{09C7BFCC-63BE-439B-9F60-945B170D5D12}"/>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950" name="ZoneTexte 1949">
          <a:extLst>
            <a:ext uri="{FF2B5EF4-FFF2-40B4-BE49-F238E27FC236}">
              <a16:creationId xmlns:a16="http://schemas.microsoft.com/office/drawing/2014/main" id="{EB129D48-50F9-4229-9559-8F3D90C035C7}"/>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951" name="ZoneTexte 1950">
          <a:extLst>
            <a:ext uri="{FF2B5EF4-FFF2-40B4-BE49-F238E27FC236}">
              <a16:creationId xmlns:a16="http://schemas.microsoft.com/office/drawing/2014/main" id="{4E471C29-9C7F-4213-AF68-A52FE4FF8AD0}"/>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952" name="ZoneTexte 1951">
          <a:extLst>
            <a:ext uri="{FF2B5EF4-FFF2-40B4-BE49-F238E27FC236}">
              <a16:creationId xmlns:a16="http://schemas.microsoft.com/office/drawing/2014/main" id="{DC5BBE6B-EC2B-44C9-8AB5-CF27861B6211}"/>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953" name="ZoneTexte 1952">
          <a:extLst>
            <a:ext uri="{FF2B5EF4-FFF2-40B4-BE49-F238E27FC236}">
              <a16:creationId xmlns:a16="http://schemas.microsoft.com/office/drawing/2014/main" id="{F5C1ED08-E341-4255-A97F-9AF740AA22E9}"/>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954" name="ZoneTexte 1953">
          <a:extLst>
            <a:ext uri="{FF2B5EF4-FFF2-40B4-BE49-F238E27FC236}">
              <a16:creationId xmlns:a16="http://schemas.microsoft.com/office/drawing/2014/main" id="{4028D394-B1F2-4EB6-9BE3-E36C5B5D9B13}"/>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955" name="ZoneTexte 1954">
          <a:extLst>
            <a:ext uri="{FF2B5EF4-FFF2-40B4-BE49-F238E27FC236}">
              <a16:creationId xmlns:a16="http://schemas.microsoft.com/office/drawing/2014/main" id="{7B477D7A-6BA2-4006-90BF-1187C70A5937}"/>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956" name="ZoneTexte 1955">
          <a:extLst>
            <a:ext uri="{FF2B5EF4-FFF2-40B4-BE49-F238E27FC236}">
              <a16:creationId xmlns:a16="http://schemas.microsoft.com/office/drawing/2014/main" id="{5025465A-19C8-48FA-8981-549923E83ECC}"/>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957" name="ZoneTexte 1956">
          <a:extLst>
            <a:ext uri="{FF2B5EF4-FFF2-40B4-BE49-F238E27FC236}">
              <a16:creationId xmlns:a16="http://schemas.microsoft.com/office/drawing/2014/main" id="{27BEE99F-02BB-41E8-B741-C49A9E672C31}"/>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55</xdr:row>
      <xdr:rowOff>128587</xdr:rowOff>
    </xdr:from>
    <xdr:ext cx="65" cy="172227"/>
    <xdr:sp macro="" textlink="">
      <xdr:nvSpPr>
        <xdr:cNvPr id="1958" name="ZoneTexte 1957">
          <a:extLst>
            <a:ext uri="{FF2B5EF4-FFF2-40B4-BE49-F238E27FC236}">
              <a16:creationId xmlns:a16="http://schemas.microsoft.com/office/drawing/2014/main" id="{B0F050A9-2E5A-48B3-AD9B-0872C8FFA349}"/>
            </a:ext>
          </a:extLst>
        </xdr:cNvPr>
        <xdr:cNvSpPr txBox="1"/>
      </xdr:nvSpPr>
      <xdr:spPr>
        <a:xfrm>
          <a:off x="13506450" y="15092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1959" name="ZoneTexte 1958">
          <a:extLst>
            <a:ext uri="{FF2B5EF4-FFF2-40B4-BE49-F238E27FC236}">
              <a16:creationId xmlns:a16="http://schemas.microsoft.com/office/drawing/2014/main" id="{DBB1C86F-2584-48AF-802C-9517AB601051}"/>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23</xdr:row>
      <xdr:rowOff>128587</xdr:rowOff>
    </xdr:from>
    <xdr:ext cx="65" cy="172227"/>
    <xdr:sp macro="" textlink="">
      <xdr:nvSpPr>
        <xdr:cNvPr id="1960" name="ZoneTexte 1959">
          <a:extLst>
            <a:ext uri="{FF2B5EF4-FFF2-40B4-BE49-F238E27FC236}">
              <a16:creationId xmlns:a16="http://schemas.microsoft.com/office/drawing/2014/main" id="{E63FF545-1476-4A18-8249-7A6E0E91BFD2}"/>
            </a:ext>
          </a:extLst>
        </xdr:cNvPr>
        <xdr:cNvSpPr txBox="1"/>
      </xdr:nvSpPr>
      <xdr:spPr>
        <a:xfrm>
          <a:off x="15192375"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128587</xdr:rowOff>
    </xdr:from>
    <xdr:ext cx="65" cy="172227"/>
    <xdr:sp macro="" textlink="">
      <xdr:nvSpPr>
        <xdr:cNvPr id="1961" name="ZoneTexte 1960">
          <a:extLst>
            <a:ext uri="{FF2B5EF4-FFF2-40B4-BE49-F238E27FC236}">
              <a16:creationId xmlns:a16="http://schemas.microsoft.com/office/drawing/2014/main" id="{B97B6EE9-9F2C-4FBD-8BB4-FD8C5A4278D8}"/>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0</xdr:rowOff>
    </xdr:from>
    <xdr:ext cx="65" cy="172227"/>
    <xdr:sp macro="" textlink="">
      <xdr:nvSpPr>
        <xdr:cNvPr id="1962" name="ZoneTexte 1961">
          <a:extLst>
            <a:ext uri="{FF2B5EF4-FFF2-40B4-BE49-F238E27FC236}">
              <a16:creationId xmlns:a16="http://schemas.microsoft.com/office/drawing/2014/main" id="{5F846F53-2611-445D-B196-C6B89E59A000}"/>
            </a:ext>
          </a:extLst>
        </xdr:cNvPr>
        <xdr:cNvSpPr txBox="1"/>
      </xdr:nvSpPr>
      <xdr:spPr>
        <a:xfrm>
          <a:off x="13506450" y="642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128587</xdr:rowOff>
    </xdr:from>
    <xdr:ext cx="65" cy="172227"/>
    <xdr:sp macro="" textlink="">
      <xdr:nvSpPr>
        <xdr:cNvPr id="1963" name="ZoneTexte 1962">
          <a:extLst>
            <a:ext uri="{FF2B5EF4-FFF2-40B4-BE49-F238E27FC236}">
              <a16:creationId xmlns:a16="http://schemas.microsoft.com/office/drawing/2014/main" id="{B3AAA18D-5223-45E0-BA27-D9EAD4200692}"/>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23</xdr:row>
      <xdr:rowOff>0</xdr:rowOff>
    </xdr:from>
    <xdr:ext cx="65" cy="172227"/>
    <xdr:sp macro="" textlink="">
      <xdr:nvSpPr>
        <xdr:cNvPr id="1964" name="ZoneTexte 1963">
          <a:extLst>
            <a:ext uri="{FF2B5EF4-FFF2-40B4-BE49-F238E27FC236}">
              <a16:creationId xmlns:a16="http://schemas.microsoft.com/office/drawing/2014/main" id="{9A149E12-DFD6-48EA-9E15-1BBB661C30C0}"/>
            </a:ext>
          </a:extLst>
        </xdr:cNvPr>
        <xdr:cNvSpPr txBox="1"/>
      </xdr:nvSpPr>
      <xdr:spPr>
        <a:xfrm>
          <a:off x="15192375" y="642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1965" name="ZoneTexte 1964">
          <a:extLst>
            <a:ext uri="{FF2B5EF4-FFF2-40B4-BE49-F238E27FC236}">
              <a16:creationId xmlns:a16="http://schemas.microsoft.com/office/drawing/2014/main" id="{52900E89-07AE-4324-8A62-C1CE9013A287}"/>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24</xdr:row>
      <xdr:rowOff>128587</xdr:rowOff>
    </xdr:from>
    <xdr:ext cx="65" cy="172227"/>
    <xdr:sp macro="" textlink="">
      <xdr:nvSpPr>
        <xdr:cNvPr id="1966" name="ZoneTexte 1965">
          <a:extLst>
            <a:ext uri="{FF2B5EF4-FFF2-40B4-BE49-F238E27FC236}">
              <a16:creationId xmlns:a16="http://schemas.microsoft.com/office/drawing/2014/main" id="{397459A7-FB59-4417-B7EE-30A3BDEEBE1B}"/>
            </a:ext>
          </a:extLst>
        </xdr:cNvPr>
        <xdr:cNvSpPr txBox="1"/>
      </xdr:nvSpPr>
      <xdr:spPr>
        <a:xfrm>
          <a:off x="15192375"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1967" name="ZoneTexte 1966">
          <a:extLst>
            <a:ext uri="{FF2B5EF4-FFF2-40B4-BE49-F238E27FC236}">
              <a16:creationId xmlns:a16="http://schemas.microsoft.com/office/drawing/2014/main" id="{C39ADF71-BA40-4B7F-AF2D-002E9E56E3D7}"/>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1968" name="ZoneTexte 1967">
          <a:extLst>
            <a:ext uri="{FF2B5EF4-FFF2-40B4-BE49-F238E27FC236}">
              <a16:creationId xmlns:a16="http://schemas.microsoft.com/office/drawing/2014/main" id="{4125B49F-1ABC-49D0-A88C-B25235018C22}"/>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1969" name="ZoneTexte 1968">
          <a:extLst>
            <a:ext uri="{FF2B5EF4-FFF2-40B4-BE49-F238E27FC236}">
              <a16:creationId xmlns:a16="http://schemas.microsoft.com/office/drawing/2014/main" id="{B543D7DE-BA63-4CB4-9A26-64B6279A226B}"/>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23</xdr:row>
      <xdr:rowOff>128587</xdr:rowOff>
    </xdr:from>
    <xdr:ext cx="65" cy="172227"/>
    <xdr:sp macro="" textlink="">
      <xdr:nvSpPr>
        <xdr:cNvPr id="1970" name="ZoneTexte 1969">
          <a:extLst>
            <a:ext uri="{FF2B5EF4-FFF2-40B4-BE49-F238E27FC236}">
              <a16:creationId xmlns:a16="http://schemas.microsoft.com/office/drawing/2014/main" id="{5E61E037-583A-4E0B-A534-E74C1DE0487B}"/>
            </a:ext>
          </a:extLst>
        </xdr:cNvPr>
        <xdr:cNvSpPr txBox="1"/>
      </xdr:nvSpPr>
      <xdr:spPr>
        <a:xfrm>
          <a:off x="15192375"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60</xdr:row>
      <xdr:rowOff>128587</xdr:rowOff>
    </xdr:from>
    <xdr:ext cx="65" cy="172227"/>
    <xdr:sp macro="" textlink="">
      <xdr:nvSpPr>
        <xdr:cNvPr id="1971" name="ZoneTexte 1970">
          <a:extLst>
            <a:ext uri="{FF2B5EF4-FFF2-40B4-BE49-F238E27FC236}">
              <a16:creationId xmlns:a16="http://schemas.microsoft.com/office/drawing/2014/main" id="{8DF6C9D0-0A80-448E-A7E1-6F913408CA3C}"/>
            </a:ext>
          </a:extLst>
        </xdr:cNvPr>
        <xdr:cNvSpPr txBox="1"/>
      </xdr:nvSpPr>
      <xdr:spPr>
        <a:xfrm>
          <a:off x="13506450" y="1642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52</xdr:row>
      <xdr:rowOff>128587</xdr:rowOff>
    </xdr:from>
    <xdr:ext cx="65" cy="172227"/>
    <xdr:sp macro="" textlink="">
      <xdr:nvSpPr>
        <xdr:cNvPr id="1972" name="ZoneTexte 1971">
          <a:extLst>
            <a:ext uri="{FF2B5EF4-FFF2-40B4-BE49-F238E27FC236}">
              <a16:creationId xmlns:a16="http://schemas.microsoft.com/office/drawing/2014/main" id="{77E449AF-CF35-41B3-9C24-05DC0EE74B43}"/>
            </a:ext>
          </a:extLst>
        </xdr:cNvPr>
        <xdr:cNvSpPr txBox="1"/>
      </xdr:nvSpPr>
      <xdr:spPr>
        <a:xfrm>
          <a:off x="15192375"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1973" name="ZoneTexte 1972">
          <a:extLst>
            <a:ext uri="{FF2B5EF4-FFF2-40B4-BE49-F238E27FC236}">
              <a16:creationId xmlns:a16="http://schemas.microsoft.com/office/drawing/2014/main" id="{2E4AD48C-6C3B-43B0-8A08-BF3D281B0D2F}"/>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0</xdr:rowOff>
    </xdr:from>
    <xdr:ext cx="65" cy="172227"/>
    <xdr:sp macro="" textlink="">
      <xdr:nvSpPr>
        <xdr:cNvPr id="1974" name="ZoneTexte 1973">
          <a:extLst>
            <a:ext uri="{FF2B5EF4-FFF2-40B4-BE49-F238E27FC236}">
              <a16:creationId xmlns:a16="http://schemas.microsoft.com/office/drawing/2014/main" id="{86E4413F-8740-43ED-97A4-1435711328B1}"/>
            </a:ext>
          </a:extLst>
        </xdr:cNvPr>
        <xdr:cNvSpPr txBox="1"/>
      </xdr:nvSpPr>
      <xdr:spPr>
        <a:xfrm>
          <a:off x="13506450"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58</xdr:row>
      <xdr:rowOff>128587</xdr:rowOff>
    </xdr:from>
    <xdr:ext cx="65" cy="172227"/>
    <xdr:sp macro="" textlink="">
      <xdr:nvSpPr>
        <xdr:cNvPr id="1975" name="ZoneTexte 1974">
          <a:extLst>
            <a:ext uri="{FF2B5EF4-FFF2-40B4-BE49-F238E27FC236}">
              <a16:creationId xmlns:a16="http://schemas.microsoft.com/office/drawing/2014/main" id="{68687640-6933-4791-935A-740A2B5A6310}"/>
            </a:ext>
          </a:extLst>
        </xdr:cNvPr>
        <xdr:cNvSpPr txBox="1"/>
      </xdr:nvSpPr>
      <xdr:spPr>
        <a:xfrm>
          <a:off x="13506450" y="15892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52</xdr:row>
      <xdr:rowOff>0</xdr:rowOff>
    </xdr:from>
    <xdr:ext cx="65" cy="172227"/>
    <xdr:sp macro="" textlink="">
      <xdr:nvSpPr>
        <xdr:cNvPr id="1976" name="ZoneTexte 1975">
          <a:extLst>
            <a:ext uri="{FF2B5EF4-FFF2-40B4-BE49-F238E27FC236}">
              <a16:creationId xmlns:a16="http://schemas.microsoft.com/office/drawing/2014/main" id="{F707F99A-54DF-46B8-8060-E4F7384B7E83}"/>
            </a:ext>
          </a:extLst>
        </xdr:cNvPr>
        <xdr:cNvSpPr txBox="1"/>
      </xdr:nvSpPr>
      <xdr:spPr>
        <a:xfrm>
          <a:off x="15192375" y="1416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61</xdr:row>
      <xdr:rowOff>128587</xdr:rowOff>
    </xdr:from>
    <xdr:ext cx="65" cy="172227"/>
    <xdr:sp macro="" textlink="">
      <xdr:nvSpPr>
        <xdr:cNvPr id="1977" name="ZoneTexte 1976">
          <a:extLst>
            <a:ext uri="{FF2B5EF4-FFF2-40B4-BE49-F238E27FC236}">
              <a16:creationId xmlns:a16="http://schemas.microsoft.com/office/drawing/2014/main" id="{33E17F30-EFB0-4681-A63C-DABF9ED6BE30}"/>
            </a:ext>
          </a:extLst>
        </xdr:cNvPr>
        <xdr:cNvSpPr txBox="1"/>
      </xdr:nvSpPr>
      <xdr:spPr>
        <a:xfrm>
          <a:off x="13506450" y="16692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53</xdr:row>
      <xdr:rowOff>128587</xdr:rowOff>
    </xdr:from>
    <xdr:ext cx="65" cy="172227"/>
    <xdr:sp macro="" textlink="">
      <xdr:nvSpPr>
        <xdr:cNvPr id="1978" name="ZoneTexte 1977">
          <a:extLst>
            <a:ext uri="{FF2B5EF4-FFF2-40B4-BE49-F238E27FC236}">
              <a16:creationId xmlns:a16="http://schemas.microsoft.com/office/drawing/2014/main" id="{F1F25194-3242-42DF-996E-C1DF6A8BF54E}"/>
            </a:ext>
          </a:extLst>
        </xdr:cNvPr>
        <xdr:cNvSpPr txBox="1"/>
      </xdr:nvSpPr>
      <xdr:spPr>
        <a:xfrm>
          <a:off x="15192375" y="14558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1979" name="ZoneTexte 1978">
          <a:extLst>
            <a:ext uri="{FF2B5EF4-FFF2-40B4-BE49-F238E27FC236}">
              <a16:creationId xmlns:a16="http://schemas.microsoft.com/office/drawing/2014/main" id="{78A52032-E260-4F0B-8FDF-9AF82F517488}"/>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52</xdr:row>
      <xdr:rowOff>128587</xdr:rowOff>
    </xdr:from>
    <xdr:ext cx="65" cy="172227"/>
    <xdr:sp macro="" textlink="">
      <xdr:nvSpPr>
        <xdr:cNvPr id="1980" name="ZoneTexte 1979">
          <a:extLst>
            <a:ext uri="{FF2B5EF4-FFF2-40B4-BE49-F238E27FC236}">
              <a16:creationId xmlns:a16="http://schemas.microsoft.com/office/drawing/2014/main" id="{AB71D4F7-FFF5-4EAB-AE28-C56E025E7EEE}"/>
            </a:ext>
          </a:extLst>
        </xdr:cNvPr>
        <xdr:cNvSpPr txBox="1"/>
      </xdr:nvSpPr>
      <xdr:spPr>
        <a:xfrm>
          <a:off x="13506450"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59</xdr:row>
      <xdr:rowOff>128587</xdr:rowOff>
    </xdr:from>
    <xdr:ext cx="65" cy="172227"/>
    <xdr:sp macro="" textlink="">
      <xdr:nvSpPr>
        <xdr:cNvPr id="1981" name="ZoneTexte 1980">
          <a:extLst>
            <a:ext uri="{FF2B5EF4-FFF2-40B4-BE49-F238E27FC236}">
              <a16:creationId xmlns:a16="http://schemas.microsoft.com/office/drawing/2014/main" id="{CF3E5D3D-578B-4D9B-BC3D-89FDD271E78D}"/>
            </a:ext>
          </a:extLst>
        </xdr:cNvPr>
        <xdr:cNvSpPr txBox="1"/>
      </xdr:nvSpPr>
      <xdr:spPr>
        <a:xfrm>
          <a:off x="13506450" y="16159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52</xdr:row>
      <xdr:rowOff>128587</xdr:rowOff>
    </xdr:from>
    <xdr:ext cx="65" cy="172227"/>
    <xdr:sp macro="" textlink="">
      <xdr:nvSpPr>
        <xdr:cNvPr id="1982" name="ZoneTexte 1981">
          <a:extLst>
            <a:ext uri="{FF2B5EF4-FFF2-40B4-BE49-F238E27FC236}">
              <a16:creationId xmlns:a16="http://schemas.microsoft.com/office/drawing/2014/main" id="{A3FEE34E-F7BD-429E-89DA-672B4E29AAD6}"/>
            </a:ext>
          </a:extLst>
        </xdr:cNvPr>
        <xdr:cNvSpPr txBox="1"/>
      </xdr:nvSpPr>
      <xdr:spPr>
        <a:xfrm>
          <a:off x="15192375" y="14292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1983" name="ZoneTexte 1982">
          <a:extLst>
            <a:ext uri="{FF2B5EF4-FFF2-40B4-BE49-F238E27FC236}">
              <a16:creationId xmlns:a16="http://schemas.microsoft.com/office/drawing/2014/main" id="{2980D725-C0D1-40F7-A8AE-377F1CBB7D96}"/>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23</xdr:row>
      <xdr:rowOff>128587</xdr:rowOff>
    </xdr:from>
    <xdr:ext cx="65" cy="172227"/>
    <xdr:sp macro="" textlink="">
      <xdr:nvSpPr>
        <xdr:cNvPr id="1984" name="ZoneTexte 1983">
          <a:extLst>
            <a:ext uri="{FF2B5EF4-FFF2-40B4-BE49-F238E27FC236}">
              <a16:creationId xmlns:a16="http://schemas.microsoft.com/office/drawing/2014/main" id="{C94CB86A-5A37-4C27-B4E8-A60E5574FE1E}"/>
            </a:ext>
          </a:extLst>
        </xdr:cNvPr>
        <xdr:cNvSpPr txBox="1"/>
      </xdr:nvSpPr>
      <xdr:spPr>
        <a:xfrm>
          <a:off x="164401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128587</xdr:rowOff>
    </xdr:from>
    <xdr:ext cx="65" cy="172227"/>
    <xdr:sp macro="" textlink="">
      <xdr:nvSpPr>
        <xdr:cNvPr id="1985" name="ZoneTexte 1984">
          <a:extLst>
            <a:ext uri="{FF2B5EF4-FFF2-40B4-BE49-F238E27FC236}">
              <a16:creationId xmlns:a16="http://schemas.microsoft.com/office/drawing/2014/main" id="{A4692331-D634-4369-BF85-F40374B6E086}"/>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0</xdr:rowOff>
    </xdr:from>
    <xdr:ext cx="65" cy="172227"/>
    <xdr:sp macro="" textlink="">
      <xdr:nvSpPr>
        <xdr:cNvPr id="1986" name="ZoneTexte 1985">
          <a:extLst>
            <a:ext uri="{FF2B5EF4-FFF2-40B4-BE49-F238E27FC236}">
              <a16:creationId xmlns:a16="http://schemas.microsoft.com/office/drawing/2014/main" id="{0AE8D98A-4374-43D2-908E-15F1D8F59AB1}"/>
            </a:ext>
          </a:extLst>
        </xdr:cNvPr>
        <xdr:cNvSpPr txBox="1"/>
      </xdr:nvSpPr>
      <xdr:spPr>
        <a:xfrm>
          <a:off x="13506450" y="642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128587</xdr:rowOff>
    </xdr:from>
    <xdr:ext cx="65" cy="172227"/>
    <xdr:sp macro="" textlink="">
      <xdr:nvSpPr>
        <xdr:cNvPr id="1987" name="ZoneTexte 1986">
          <a:extLst>
            <a:ext uri="{FF2B5EF4-FFF2-40B4-BE49-F238E27FC236}">
              <a16:creationId xmlns:a16="http://schemas.microsoft.com/office/drawing/2014/main" id="{EA6B8494-3872-41A2-8E91-88732FA1E0C3}"/>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23</xdr:row>
      <xdr:rowOff>0</xdr:rowOff>
    </xdr:from>
    <xdr:ext cx="65" cy="172227"/>
    <xdr:sp macro="" textlink="">
      <xdr:nvSpPr>
        <xdr:cNvPr id="1988" name="ZoneTexte 1987">
          <a:extLst>
            <a:ext uri="{FF2B5EF4-FFF2-40B4-BE49-F238E27FC236}">
              <a16:creationId xmlns:a16="http://schemas.microsoft.com/office/drawing/2014/main" id="{B8D1E7B1-A1F5-4819-8C6F-F9DFDB1F0906}"/>
            </a:ext>
          </a:extLst>
        </xdr:cNvPr>
        <xdr:cNvSpPr txBox="1"/>
      </xdr:nvSpPr>
      <xdr:spPr>
        <a:xfrm>
          <a:off x="16440150" y="642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1989" name="ZoneTexte 1988">
          <a:extLst>
            <a:ext uri="{FF2B5EF4-FFF2-40B4-BE49-F238E27FC236}">
              <a16:creationId xmlns:a16="http://schemas.microsoft.com/office/drawing/2014/main" id="{D1BEFEC4-E40A-4EA8-9A6A-B0E3AB4AC0BF}"/>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24</xdr:row>
      <xdr:rowOff>128587</xdr:rowOff>
    </xdr:from>
    <xdr:ext cx="65" cy="172227"/>
    <xdr:sp macro="" textlink="">
      <xdr:nvSpPr>
        <xdr:cNvPr id="1990" name="ZoneTexte 1989">
          <a:extLst>
            <a:ext uri="{FF2B5EF4-FFF2-40B4-BE49-F238E27FC236}">
              <a16:creationId xmlns:a16="http://schemas.microsoft.com/office/drawing/2014/main" id="{C07834FE-2254-4A95-812B-9259857A2E06}"/>
            </a:ext>
          </a:extLst>
        </xdr:cNvPr>
        <xdr:cNvSpPr txBox="1"/>
      </xdr:nvSpPr>
      <xdr:spPr>
        <a:xfrm>
          <a:off x="164401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1991" name="ZoneTexte 1990">
          <a:extLst>
            <a:ext uri="{FF2B5EF4-FFF2-40B4-BE49-F238E27FC236}">
              <a16:creationId xmlns:a16="http://schemas.microsoft.com/office/drawing/2014/main" id="{AE14742F-F394-4C8E-B243-8D51017B0202}"/>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1992" name="ZoneTexte 1991">
          <a:extLst>
            <a:ext uri="{FF2B5EF4-FFF2-40B4-BE49-F238E27FC236}">
              <a16:creationId xmlns:a16="http://schemas.microsoft.com/office/drawing/2014/main" id="{878565EA-B22C-4771-B6ED-905A107F8F8A}"/>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1993" name="ZoneTexte 1992">
          <a:extLst>
            <a:ext uri="{FF2B5EF4-FFF2-40B4-BE49-F238E27FC236}">
              <a16:creationId xmlns:a16="http://schemas.microsoft.com/office/drawing/2014/main" id="{AC600EB9-426E-4A1A-8E54-C73404E8FEC2}"/>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23</xdr:row>
      <xdr:rowOff>128587</xdr:rowOff>
    </xdr:from>
    <xdr:ext cx="65" cy="172227"/>
    <xdr:sp macro="" textlink="">
      <xdr:nvSpPr>
        <xdr:cNvPr id="1994" name="ZoneTexte 1993">
          <a:extLst>
            <a:ext uri="{FF2B5EF4-FFF2-40B4-BE49-F238E27FC236}">
              <a16:creationId xmlns:a16="http://schemas.microsoft.com/office/drawing/2014/main" id="{E002C8DD-6DB6-42F8-8E61-F8D61AE7D6A7}"/>
            </a:ext>
          </a:extLst>
        </xdr:cNvPr>
        <xdr:cNvSpPr txBox="1"/>
      </xdr:nvSpPr>
      <xdr:spPr>
        <a:xfrm>
          <a:off x="164401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31</xdr:row>
      <xdr:rowOff>128587</xdr:rowOff>
    </xdr:from>
    <xdr:ext cx="65" cy="172227"/>
    <xdr:sp macro="" textlink="">
      <xdr:nvSpPr>
        <xdr:cNvPr id="1995" name="ZoneTexte 1994">
          <a:extLst>
            <a:ext uri="{FF2B5EF4-FFF2-40B4-BE49-F238E27FC236}">
              <a16:creationId xmlns:a16="http://schemas.microsoft.com/office/drawing/2014/main" id="{8D6366AF-2B71-4893-9E0C-FE0186ACD28A}"/>
            </a:ext>
          </a:extLst>
        </xdr:cNvPr>
        <xdr:cNvSpPr txBox="1"/>
      </xdr:nvSpPr>
      <xdr:spPr>
        <a:xfrm>
          <a:off x="13506450" y="8691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23</xdr:row>
      <xdr:rowOff>128587</xdr:rowOff>
    </xdr:from>
    <xdr:ext cx="65" cy="172227"/>
    <xdr:sp macro="" textlink="">
      <xdr:nvSpPr>
        <xdr:cNvPr id="1996" name="ZoneTexte 1995">
          <a:extLst>
            <a:ext uri="{FF2B5EF4-FFF2-40B4-BE49-F238E27FC236}">
              <a16:creationId xmlns:a16="http://schemas.microsoft.com/office/drawing/2014/main" id="{685C089D-C7AA-4728-87A3-46F1F4C73A3E}"/>
            </a:ext>
          </a:extLst>
        </xdr:cNvPr>
        <xdr:cNvSpPr txBox="1"/>
      </xdr:nvSpPr>
      <xdr:spPr>
        <a:xfrm>
          <a:off x="164401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128587</xdr:rowOff>
    </xdr:from>
    <xdr:ext cx="65" cy="172227"/>
    <xdr:sp macro="" textlink="">
      <xdr:nvSpPr>
        <xdr:cNvPr id="1997" name="ZoneTexte 1996">
          <a:extLst>
            <a:ext uri="{FF2B5EF4-FFF2-40B4-BE49-F238E27FC236}">
              <a16:creationId xmlns:a16="http://schemas.microsoft.com/office/drawing/2014/main" id="{DA3A284F-34DB-4816-842F-9216BA00D38D}"/>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0</xdr:rowOff>
    </xdr:from>
    <xdr:ext cx="65" cy="172227"/>
    <xdr:sp macro="" textlink="">
      <xdr:nvSpPr>
        <xdr:cNvPr id="1998" name="ZoneTexte 1997">
          <a:extLst>
            <a:ext uri="{FF2B5EF4-FFF2-40B4-BE49-F238E27FC236}">
              <a16:creationId xmlns:a16="http://schemas.microsoft.com/office/drawing/2014/main" id="{54F8EDF3-A3FD-4D2D-A3EE-A44D763F25EC}"/>
            </a:ext>
          </a:extLst>
        </xdr:cNvPr>
        <xdr:cNvSpPr txBox="1"/>
      </xdr:nvSpPr>
      <xdr:spPr>
        <a:xfrm>
          <a:off x="13506450" y="642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29</xdr:row>
      <xdr:rowOff>128587</xdr:rowOff>
    </xdr:from>
    <xdr:ext cx="65" cy="172227"/>
    <xdr:sp macro="" textlink="">
      <xdr:nvSpPr>
        <xdr:cNvPr id="1999" name="ZoneTexte 1998">
          <a:extLst>
            <a:ext uri="{FF2B5EF4-FFF2-40B4-BE49-F238E27FC236}">
              <a16:creationId xmlns:a16="http://schemas.microsoft.com/office/drawing/2014/main" id="{FB6FA439-B415-4097-8945-12C162543090}"/>
            </a:ext>
          </a:extLst>
        </xdr:cNvPr>
        <xdr:cNvSpPr txBox="1"/>
      </xdr:nvSpPr>
      <xdr:spPr>
        <a:xfrm>
          <a:off x="13506450" y="815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23</xdr:row>
      <xdr:rowOff>0</xdr:rowOff>
    </xdr:from>
    <xdr:ext cx="65" cy="172227"/>
    <xdr:sp macro="" textlink="">
      <xdr:nvSpPr>
        <xdr:cNvPr id="2000" name="ZoneTexte 1999">
          <a:extLst>
            <a:ext uri="{FF2B5EF4-FFF2-40B4-BE49-F238E27FC236}">
              <a16:creationId xmlns:a16="http://schemas.microsoft.com/office/drawing/2014/main" id="{C11181C6-7CC2-4027-8F19-AFEBD1207CDA}"/>
            </a:ext>
          </a:extLst>
        </xdr:cNvPr>
        <xdr:cNvSpPr txBox="1"/>
      </xdr:nvSpPr>
      <xdr:spPr>
        <a:xfrm>
          <a:off x="16440150" y="642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001" name="ZoneTexte 2000">
          <a:extLst>
            <a:ext uri="{FF2B5EF4-FFF2-40B4-BE49-F238E27FC236}">
              <a16:creationId xmlns:a16="http://schemas.microsoft.com/office/drawing/2014/main" id="{9BFAF649-6E32-42C3-89AA-F67BFE7C4ADE}"/>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24</xdr:row>
      <xdr:rowOff>128587</xdr:rowOff>
    </xdr:from>
    <xdr:ext cx="65" cy="172227"/>
    <xdr:sp macro="" textlink="">
      <xdr:nvSpPr>
        <xdr:cNvPr id="2002" name="ZoneTexte 2001">
          <a:extLst>
            <a:ext uri="{FF2B5EF4-FFF2-40B4-BE49-F238E27FC236}">
              <a16:creationId xmlns:a16="http://schemas.microsoft.com/office/drawing/2014/main" id="{0BEE6040-94F7-4EC4-BBAC-A141DECDC707}"/>
            </a:ext>
          </a:extLst>
        </xdr:cNvPr>
        <xdr:cNvSpPr txBox="1"/>
      </xdr:nvSpPr>
      <xdr:spPr>
        <a:xfrm>
          <a:off x="164401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2003" name="ZoneTexte 2002">
          <a:extLst>
            <a:ext uri="{FF2B5EF4-FFF2-40B4-BE49-F238E27FC236}">
              <a16:creationId xmlns:a16="http://schemas.microsoft.com/office/drawing/2014/main" id="{872C9E19-0F94-4C32-BE47-CF822D5D7EC7}"/>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23</xdr:row>
      <xdr:rowOff>128587</xdr:rowOff>
    </xdr:from>
    <xdr:ext cx="65" cy="172227"/>
    <xdr:sp macro="" textlink="">
      <xdr:nvSpPr>
        <xdr:cNvPr id="2004" name="ZoneTexte 2003">
          <a:extLst>
            <a:ext uri="{FF2B5EF4-FFF2-40B4-BE49-F238E27FC236}">
              <a16:creationId xmlns:a16="http://schemas.microsoft.com/office/drawing/2014/main" id="{FCA120B9-5C77-4CC7-94EF-5EC145E3AF29}"/>
            </a:ext>
          </a:extLst>
        </xdr:cNvPr>
        <xdr:cNvSpPr txBox="1"/>
      </xdr:nvSpPr>
      <xdr:spPr>
        <a:xfrm>
          <a:off x="135064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30</xdr:row>
      <xdr:rowOff>128587</xdr:rowOff>
    </xdr:from>
    <xdr:ext cx="65" cy="172227"/>
    <xdr:sp macro="" textlink="">
      <xdr:nvSpPr>
        <xdr:cNvPr id="2005" name="ZoneTexte 2004">
          <a:extLst>
            <a:ext uri="{FF2B5EF4-FFF2-40B4-BE49-F238E27FC236}">
              <a16:creationId xmlns:a16="http://schemas.microsoft.com/office/drawing/2014/main" id="{43D26DB6-02BC-4E5C-BD4E-1AB47297AC03}"/>
            </a:ext>
          </a:extLst>
        </xdr:cNvPr>
        <xdr:cNvSpPr txBox="1"/>
      </xdr:nvSpPr>
      <xdr:spPr>
        <a:xfrm>
          <a:off x="135064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23</xdr:row>
      <xdr:rowOff>128587</xdr:rowOff>
    </xdr:from>
    <xdr:ext cx="65" cy="172227"/>
    <xdr:sp macro="" textlink="">
      <xdr:nvSpPr>
        <xdr:cNvPr id="2006" name="ZoneTexte 2005">
          <a:extLst>
            <a:ext uri="{FF2B5EF4-FFF2-40B4-BE49-F238E27FC236}">
              <a16:creationId xmlns:a16="http://schemas.microsoft.com/office/drawing/2014/main" id="{831D66BB-C9EF-408E-898D-111597B22DA5}"/>
            </a:ext>
          </a:extLst>
        </xdr:cNvPr>
        <xdr:cNvSpPr txBox="1"/>
      </xdr:nvSpPr>
      <xdr:spPr>
        <a:xfrm>
          <a:off x="164401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007" name="ZoneTexte 2006">
          <a:extLst>
            <a:ext uri="{FF2B5EF4-FFF2-40B4-BE49-F238E27FC236}">
              <a16:creationId xmlns:a16="http://schemas.microsoft.com/office/drawing/2014/main" id="{2078292D-6FA5-45EC-8E89-440A31744D01}"/>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008" name="ZoneTexte 2007">
          <a:extLst>
            <a:ext uri="{FF2B5EF4-FFF2-40B4-BE49-F238E27FC236}">
              <a16:creationId xmlns:a16="http://schemas.microsoft.com/office/drawing/2014/main" id="{88759863-D935-4C7C-AD89-397A6A4DB4DF}"/>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009" name="ZoneTexte 2008">
          <a:extLst>
            <a:ext uri="{FF2B5EF4-FFF2-40B4-BE49-F238E27FC236}">
              <a16:creationId xmlns:a16="http://schemas.microsoft.com/office/drawing/2014/main" id="{5D52B234-D8DB-4201-9B54-BF66AAE12142}"/>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010" name="ZoneTexte 2009">
          <a:extLst>
            <a:ext uri="{FF2B5EF4-FFF2-40B4-BE49-F238E27FC236}">
              <a16:creationId xmlns:a16="http://schemas.microsoft.com/office/drawing/2014/main" id="{2B119AD0-FA80-4945-99D2-2B933CA084B4}"/>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011" name="ZoneTexte 2010">
          <a:extLst>
            <a:ext uri="{FF2B5EF4-FFF2-40B4-BE49-F238E27FC236}">
              <a16:creationId xmlns:a16="http://schemas.microsoft.com/office/drawing/2014/main" id="{4832C0A2-3E9D-4D85-B6F2-4C46A5F3FF08}"/>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012" name="ZoneTexte 2011">
          <a:extLst>
            <a:ext uri="{FF2B5EF4-FFF2-40B4-BE49-F238E27FC236}">
              <a16:creationId xmlns:a16="http://schemas.microsoft.com/office/drawing/2014/main" id="{0A536B80-2A3A-42F7-B5F0-635E0561C57D}"/>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013" name="ZoneTexte 2012">
          <a:extLst>
            <a:ext uri="{FF2B5EF4-FFF2-40B4-BE49-F238E27FC236}">
              <a16:creationId xmlns:a16="http://schemas.microsoft.com/office/drawing/2014/main" id="{438E3310-757E-43CB-8511-2A710D22B6EF}"/>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014" name="ZoneTexte 2013">
          <a:extLst>
            <a:ext uri="{FF2B5EF4-FFF2-40B4-BE49-F238E27FC236}">
              <a16:creationId xmlns:a16="http://schemas.microsoft.com/office/drawing/2014/main" id="{DA2C534E-3E78-49DC-AC8E-91639F1B9F2C}"/>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015" name="ZoneTexte 2014">
          <a:extLst>
            <a:ext uri="{FF2B5EF4-FFF2-40B4-BE49-F238E27FC236}">
              <a16:creationId xmlns:a16="http://schemas.microsoft.com/office/drawing/2014/main" id="{F548F1DF-ADC9-4D63-AABF-2C3FAD4430D2}"/>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016" name="ZoneTexte 2015">
          <a:extLst>
            <a:ext uri="{FF2B5EF4-FFF2-40B4-BE49-F238E27FC236}">
              <a16:creationId xmlns:a16="http://schemas.microsoft.com/office/drawing/2014/main" id="{6DC68033-3572-4BC0-8CF3-B2AE97B33AE7}"/>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017" name="ZoneTexte 2016">
          <a:extLst>
            <a:ext uri="{FF2B5EF4-FFF2-40B4-BE49-F238E27FC236}">
              <a16:creationId xmlns:a16="http://schemas.microsoft.com/office/drawing/2014/main" id="{EDF6BD33-F77E-4CB9-9BD6-67415067EC3F}"/>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018" name="ZoneTexte 2017">
          <a:extLst>
            <a:ext uri="{FF2B5EF4-FFF2-40B4-BE49-F238E27FC236}">
              <a16:creationId xmlns:a16="http://schemas.microsoft.com/office/drawing/2014/main" id="{608FB0DB-2EF6-4CD9-8979-3DBF12957EE8}"/>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019" name="ZoneTexte 2018">
          <a:extLst>
            <a:ext uri="{FF2B5EF4-FFF2-40B4-BE49-F238E27FC236}">
              <a16:creationId xmlns:a16="http://schemas.microsoft.com/office/drawing/2014/main" id="{7DB9EA42-18C7-4C6E-ACFA-B09AD11C70F0}"/>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020" name="ZoneTexte 2019">
          <a:extLst>
            <a:ext uri="{FF2B5EF4-FFF2-40B4-BE49-F238E27FC236}">
              <a16:creationId xmlns:a16="http://schemas.microsoft.com/office/drawing/2014/main" id="{CE276AC1-ECBA-49AC-89F7-0B86A7DE7BF9}"/>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021" name="ZoneTexte 2020">
          <a:extLst>
            <a:ext uri="{FF2B5EF4-FFF2-40B4-BE49-F238E27FC236}">
              <a16:creationId xmlns:a16="http://schemas.microsoft.com/office/drawing/2014/main" id="{0C1D7341-0F2E-4275-87CB-08EC4AF3E6CE}"/>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022" name="ZoneTexte 2021">
          <a:extLst>
            <a:ext uri="{FF2B5EF4-FFF2-40B4-BE49-F238E27FC236}">
              <a16:creationId xmlns:a16="http://schemas.microsoft.com/office/drawing/2014/main" id="{441B0E7F-1DF8-4E9A-BF20-2B5395516B3B}"/>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023" name="ZoneTexte 2022">
          <a:extLst>
            <a:ext uri="{FF2B5EF4-FFF2-40B4-BE49-F238E27FC236}">
              <a16:creationId xmlns:a16="http://schemas.microsoft.com/office/drawing/2014/main" id="{F9B768C0-1FCE-4E77-B828-2750D0C7C9A3}"/>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024" name="ZoneTexte 2023">
          <a:extLst>
            <a:ext uri="{FF2B5EF4-FFF2-40B4-BE49-F238E27FC236}">
              <a16:creationId xmlns:a16="http://schemas.microsoft.com/office/drawing/2014/main" id="{A25EB3B2-2C51-4D95-AF4D-E03324B78586}"/>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025" name="ZoneTexte 2024">
          <a:extLst>
            <a:ext uri="{FF2B5EF4-FFF2-40B4-BE49-F238E27FC236}">
              <a16:creationId xmlns:a16="http://schemas.microsoft.com/office/drawing/2014/main" id="{70016538-B44A-4EB3-B27E-5E034EB38EEF}"/>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2026" name="ZoneTexte 2025">
          <a:extLst>
            <a:ext uri="{FF2B5EF4-FFF2-40B4-BE49-F238E27FC236}">
              <a16:creationId xmlns:a16="http://schemas.microsoft.com/office/drawing/2014/main" id="{E74F3A0F-4F8A-42CC-B76C-4F902448200D}"/>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027" name="ZoneTexte 2026">
          <a:extLst>
            <a:ext uri="{FF2B5EF4-FFF2-40B4-BE49-F238E27FC236}">
              <a16:creationId xmlns:a16="http://schemas.microsoft.com/office/drawing/2014/main" id="{F665FF1F-6FAD-4EBA-AC96-1D0216790D9D}"/>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2028" name="ZoneTexte 2027">
          <a:extLst>
            <a:ext uri="{FF2B5EF4-FFF2-40B4-BE49-F238E27FC236}">
              <a16:creationId xmlns:a16="http://schemas.microsoft.com/office/drawing/2014/main" id="{BE8A0004-FA44-4324-A8DE-239CCC0A3E6F}"/>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32</xdr:row>
      <xdr:rowOff>128587</xdr:rowOff>
    </xdr:from>
    <xdr:ext cx="65" cy="172227"/>
    <xdr:sp macro="" textlink="">
      <xdr:nvSpPr>
        <xdr:cNvPr id="2029" name="ZoneTexte 2028">
          <a:extLst>
            <a:ext uri="{FF2B5EF4-FFF2-40B4-BE49-F238E27FC236}">
              <a16:creationId xmlns:a16="http://schemas.microsoft.com/office/drawing/2014/main" id="{B6A719A0-40B8-448C-83C5-1E2124DA84B8}"/>
            </a:ext>
          </a:extLst>
        </xdr:cNvPr>
        <xdr:cNvSpPr txBox="1"/>
      </xdr:nvSpPr>
      <xdr:spPr>
        <a:xfrm>
          <a:off x="13506450" y="8958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2030" name="ZoneTexte 2029">
          <a:extLst>
            <a:ext uri="{FF2B5EF4-FFF2-40B4-BE49-F238E27FC236}">
              <a16:creationId xmlns:a16="http://schemas.microsoft.com/office/drawing/2014/main" id="{73AEADDA-D2BC-45D8-A0AE-295B8A63E922}"/>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2031" name="ZoneTexte 2030">
          <a:extLst>
            <a:ext uri="{FF2B5EF4-FFF2-40B4-BE49-F238E27FC236}">
              <a16:creationId xmlns:a16="http://schemas.microsoft.com/office/drawing/2014/main" id="{21B847F7-67B7-48C2-9682-308F1A928948}"/>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2032" name="ZoneTexte 2031">
          <a:extLst>
            <a:ext uri="{FF2B5EF4-FFF2-40B4-BE49-F238E27FC236}">
              <a16:creationId xmlns:a16="http://schemas.microsoft.com/office/drawing/2014/main" id="{6C37C782-11F2-4A69-B934-F51BC48480DA}"/>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2033" name="ZoneTexte 2032">
          <a:extLst>
            <a:ext uri="{FF2B5EF4-FFF2-40B4-BE49-F238E27FC236}">
              <a16:creationId xmlns:a16="http://schemas.microsoft.com/office/drawing/2014/main" id="{5AA254B7-DE2F-4672-A685-92A2931751C4}"/>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2034" name="ZoneTexte 2033">
          <a:extLst>
            <a:ext uri="{FF2B5EF4-FFF2-40B4-BE49-F238E27FC236}">
              <a16:creationId xmlns:a16="http://schemas.microsoft.com/office/drawing/2014/main" id="{3D1CA8AE-AA19-40A3-847A-BF0A235D901B}"/>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035" name="ZoneTexte 2034">
          <a:extLst>
            <a:ext uri="{FF2B5EF4-FFF2-40B4-BE49-F238E27FC236}">
              <a16:creationId xmlns:a16="http://schemas.microsoft.com/office/drawing/2014/main" id="{F2CA7DF1-C991-4098-8378-6D6C5D86BA3F}"/>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2036" name="ZoneTexte 2035">
          <a:extLst>
            <a:ext uri="{FF2B5EF4-FFF2-40B4-BE49-F238E27FC236}">
              <a16:creationId xmlns:a16="http://schemas.microsoft.com/office/drawing/2014/main" id="{E1C7395B-8E93-4563-B97C-4F1DDE81063E}"/>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037" name="ZoneTexte 2036">
          <a:extLst>
            <a:ext uri="{FF2B5EF4-FFF2-40B4-BE49-F238E27FC236}">
              <a16:creationId xmlns:a16="http://schemas.microsoft.com/office/drawing/2014/main" id="{88DD51CD-FB25-4FE9-B12E-F0D725882D3C}"/>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33</xdr:row>
      <xdr:rowOff>128587</xdr:rowOff>
    </xdr:from>
    <xdr:ext cx="65" cy="172227"/>
    <xdr:sp macro="" textlink="">
      <xdr:nvSpPr>
        <xdr:cNvPr id="2038" name="ZoneTexte 2037">
          <a:extLst>
            <a:ext uri="{FF2B5EF4-FFF2-40B4-BE49-F238E27FC236}">
              <a16:creationId xmlns:a16="http://schemas.microsoft.com/office/drawing/2014/main" id="{3956256C-BE43-47C0-B22C-9DE166BE5415}"/>
            </a:ext>
          </a:extLst>
        </xdr:cNvPr>
        <xdr:cNvSpPr txBox="1"/>
      </xdr:nvSpPr>
      <xdr:spPr>
        <a:xfrm>
          <a:off x="13506450" y="9224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039" name="ZoneTexte 2038">
          <a:extLst>
            <a:ext uri="{FF2B5EF4-FFF2-40B4-BE49-F238E27FC236}">
              <a16:creationId xmlns:a16="http://schemas.microsoft.com/office/drawing/2014/main" id="{8E65DCBD-F5C2-4288-A0CB-8879F65D62EC}"/>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040" name="ZoneTexte 2039">
          <a:extLst>
            <a:ext uri="{FF2B5EF4-FFF2-40B4-BE49-F238E27FC236}">
              <a16:creationId xmlns:a16="http://schemas.microsoft.com/office/drawing/2014/main" id="{00769D79-F23D-4C12-BD39-A90D272A373F}"/>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041" name="ZoneTexte 2040">
          <a:extLst>
            <a:ext uri="{FF2B5EF4-FFF2-40B4-BE49-F238E27FC236}">
              <a16:creationId xmlns:a16="http://schemas.microsoft.com/office/drawing/2014/main" id="{9A066385-257D-4FA2-8161-9E3C9BCEC1EC}"/>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042" name="ZoneTexte 2041">
          <a:extLst>
            <a:ext uri="{FF2B5EF4-FFF2-40B4-BE49-F238E27FC236}">
              <a16:creationId xmlns:a16="http://schemas.microsoft.com/office/drawing/2014/main" id="{4AB00406-F322-45DB-A244-6EE04ECEB1DE}"/>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043" name="ZoneTexte 2042">
          <a:extLst>
            <a:ext uri="{FF2B5EF4-FFF2-40B4-BE49-F238E27FC236}">
              <a16:creationId xmlns:a16="http://schemas.microsoft.com/office/drawing/2014/main" id="{1DF3FA56-8D5A-49DD-8AE0-2F395BDA7F0A}"/>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044" name="ZoneTexte 2043">
          <a:extLst>
            <a:ext uri="{FF2B5EF4-FFF2-40B4-BE49-F238E27FC236}">
              <a16:creationId xmlns:a16="http://schemas.microsoft.com/office/drawing/2014/main" id="{7EE02392-B16D-4789-8F10-D1106FF0D589}"/>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045" name="ZoneTexte 2044">
          <a:extLst>
            <a:ext uri="{FF2B5EF4-FFF2-40B4-BE49-F238E27FC236}">
              <a16:creationId xmlns:a16="http://schemas.microsoft.com/office/drawing/2014/main" id="{71DA2401-12F9-4D67-97C6-C3DB5D0E0823}"/>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046" name="ZoneTexte 2045">
          <a:extLst>
            <a:ext uri="{FF2B5EF4-FFF2-40B4-BE49-F238E27FC236}">
              <a16:creationId xmlns:a16="http://schemas.microsoft.com/office/drawing/2014/main" id="{6FE340C4-F802-4DB3-B6AD-B1C3C2C82E91}"/>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047" name="ZoneTexte 2046">
          <a:extLst>
            <a:ext uri="{FF2B5EF4-FFF2-40B4-BE49-F238E27FC236}">
              <a16:creationId xmlns:a16="http://schemas.microsoft.com/office/drawing/2014/main" id="{85CF524C-11EC-4D07-94BA-3BC4D986593C}"/>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048" name="ZoneTexte 2047">
          <a:extLst>
            <a:ext uri="{FF2B5EF4-FFF2-40B4-BE49-F238E27FC236}">
              <a16:creationId xmlns:a16="http://schemas.microsoft.com/office/drawing/2014/main" id="{14E0B810-0D99-4506-AE65-579CFEA7E447}"/>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049" name="ZoneTexte 2048">
          <a:extLst>
            <a:ext uri="{FF2B5EF4-FFF2-40B4-BE49-F238E27FC236}">
              <a16:creationId xmlns:a16="http://schemas.microsoft.com/office/drawing/2014/main" id="{742E92E6-4953-4B55-A4CB-1876AAECDED1}"/>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34</xdr:row>
      <xdr:rowOff>128587</xdr:rowOff>
    </xdr:from>
    <xdr:ext cx="65" cy="172227"/>
    <xdr:sp macro="" textlink="">
      <xdr:nvSpPr>
        <xdr:cNvPr id="2050" name="ZoneTexte 2049">
          <a:extLst>
            <a:ext uri="{FF2B5EF4-FFF2-40B4-BE49-F238E27FC236}">
              <a16:creationId xmlns:a16="http://schemas.microsoft.com/office/drawing/2014/main" id="{A82C9C79-91CA-47BC-809F-ADD8AE53DAA8}"/>
            </a:ext>
          </a:extLst>
        </xdr:cNvPr>
        <xdr:cNvSpPr txBox="1"/>
      </xdr:nvSpPr>
      <xdr:spPr>
        <a:xfrm>
          <a:off x="13506450" y="9491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051" name="ZoneTexte 2050">
          <a:extLst>
            <a:ext uri="{FF2B5EF4-FFF2-40B4-BE49-F238E27FC236}">
              <a16:creationId xmlns:a16="http://schemas.microsoft.com/office/drawing/2014/main" id="{0A4F20E5-1413-4F65-A6D7-DA11CD92E4DE}"/>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052" name="ZoneTexte 2051">
          <a:extLst>
            <a:ext uri="{FF2B5EF4-FFF2-40B4-BE49-F238E27FC236}">
              <a16:creationId xmlns:a16="http://schemas.microsoft.com/office/drawing/2014/main" id="{1BEEAA82-10B2-4254-991A-9702F66DD9B9}"/>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053" name="ZoneTexte 2052">
          <a:extLst>
            <a:ext uri="{FF2B5EF4-FFF2-40B4-BE49-F238E27FC236}">
              <a16:creationId xmlns:a16="http://schemas.microsoft.com/office/drawing/2014/main" id="{333F684D-1A46-4365-B095-6B91D285BC40}"/>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054" name="ZoneTexte 2053">
          <a:extLst>
            <a:ext uri="{FF2B5EF4-FFF2-40B4-BE49-F238E27FC236}">
              <a16:creationId xmlns:a16="http://schemas.microsoft.com/office/drawing/2014/main" id="{5489D6FD-ADC2-431E-84F1-C050DD5F5E71}"/>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055" name="ZoneTexte 2054">
          <a:extLst>
            <a:ext uri="{FF2B5EF4-FFF2-40B4-BE49-F238E27FC236}">
              <a16:creationId xmlns:a16="http://schemas.microsoft.com/office/drawing/2014/main" id="{C749F7B5-6689-4AED-B07A-5FCE98DED403}"/>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056" name="ZoneTexte 2055">
          <a:extLst>
            <a:ext uri="{FF2B5EF4-FFF2-40B4-BE49-F238E27FC236}">
              <a16:creationId xmlns:a16="http://schemas.microsoft.com/office/drawing/2014/main" id="{3C9C4335-C6BF-4277-861D-12EE0404C257}"/>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057" name="ZoneTexte 2056">
          <a:extLst>
            <a:ext uri="{FF2B5EF4-FFF2-40B4-BE49-F238E27FC236}">
              <a16:creationId xmlns:a16="http://schemas.microsoft.com/office/drawing/2014/main" id="{82040B23-CBE4-4D2E-A1A2-38B087D9179B}"/>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058" name="ZoneTexte 2057">
          <a:extLst>
            <a:ext uri="{FF2B5EF4-FFF2-40B4-BE49-F238E27FC236}">
              <a16:creationId xmlns:a16="http://schemas.microsoft.com/office/drawing/2014/main" id="{5BB7ADD8-D957-4E53-A85E-FFC5B2AFD623}"/>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2059" name="ZoneTexte 2058">
          <a:extLst>
            <a:ext uri="{FF2B5EF4-FFF2-40B4-BE49-F238E27FC236}">
              <a16:creationId xmlns:a16="http://schemas.microsoft.com/office/drawing/2014/main" id="{41F02F05-AD91-4CAB-AA74-CCA487FC1344}"/>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060" name="ZoneTexte 2059">
          <a:extLst>
            <a:ext uri="{FF2B5EF4-FFF2-40B4-BE49-F238E27FC236}">
              <a16:creationId xmlns:a16="http://schemas.microsoft.com/office/drawing/2014/main" id="{5209BAAA-5641-4993-B9F4-21F45715DDDE}"/>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2061" name="ZoneTexte 2060">
          <a:extLst>
            <a:ext uri="{FF2B5EF4-FFF2-40B4-BE49-F238E27FC236}">
              <a16:creationId xmlns:a16="http://schemas.microsoft.com/office/drawing/2014/main" id="{520F88D8-D234-4322-BB99-349BC45B5B63}"/>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35</xdr:row>
      <xdr:rowOff>128587</xdr:rowOff>
    </xdr:from>
    <xdr:ext cx="65" cy="172227"/>
    <xdr:sp macro="" textlink="">
      <xdr:nvSpPr>
        <xdr:cNvPr id="2062" name="ZoneTexte 2061">
          <a:extLst>
            <a:ext uri="{FF2B5EF4-FFF2-40B4-BE49-F238E27FC236}">
              <a16:creationId xmlns:a16="http://schemas.microsoft.com/office/drawing/2014/main" id="{A6819AC4-DF99-4BC4-90D0-7717FD106F22}"/>
            </a:ext>
          </a:extLst>
        </xdr:cNvPr>
        <xdr:cNvSpPr txBox="1"/>
      </xdr:nvSpPr>
      <xdr:spPr>
        <a:xfrm>
          <a:off x="13506450" y="9758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2063" name="ZoneTexte 2062">
          <a:extLst>
            <a:ext uri="{FF2B5EF4-FFF2-40B4-BE49-F238E27FC236}">
              <a16:creationId xmlns:a16="http://schemas.microsoft.com/office/drawing/2014/main" id="{63A04376-8C95-42E2-9AFF-D66665EBBF5F}"/>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2064" name="ZoneTexte 2063">
          <a:extLst>
            <a:ext uri="{FF2B5EF4-FFF2-40B4-BE49-F238E27FC236}">
              <a16:creationId xmlns:a16="http://schemas.microsoft.com/office/drawing/2014/main" id="{4FE4E22C-FF25-408F-B316-702B883F6F91}"/>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2065" name="ZoneTexte 2064">
          <a:extLst>
            <a:ext uri="{FF2B5EF4-FFF2-40B4-BE49-F238E27FC236}">
              <a16:creationId xmlns:a16="http://schemas.microsoft.com/office/drawing/2014/main" id="{4A9036DC-01FE-44D0-824E-5106F3FA4F2C}"/>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2066" name="ZoneTexte 2065">
          <a:extLst>
            <a:ext uri="{FF2B5EF4-FFF2-40B4-BE49-F238E27FC236}">
              <a16:creationId xmlns:a16="http://schemas.microsoft.com/office/drawing/2014/main" id="{CA2B84C8-FE5C-4CFF-97C1-581DA0B07CEB}"/>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2067" name="ZoneTexte 2066">
          <a:extLst>
            <a:ext uri="{FF2B5EF4-FFF2-40B4-BE49-F238E27FC236}">
              <a16:creationId xmlns:a16="http://schemas.microsoft.com/office/drawing/2014/main" id="{7E5B8D0D-9DB7-4000-90E2-236A93651866}"/>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2068" name="ZoneTexte 2067">
          <a:extLst>
            <a:ext uri="{FF2B5EF4-FFF2-40B4-BE49-F238E27FC236}">
              <a16:creationId xmlns:a16="http://schemas.microsoft.com/office/drawing/2014/main" id="{434F6B37-C3CE-4CA6-A741-7F9E26814B51}"/>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2069" name="ZoneTexte 2068">
          <a:extLst>
            <a:ext uri="{FF2B5EF4-FFF2-40B4-BE49-F238E27FC236}">
              <a16:creationId xmlns:a16="http://schemas.microsoft.com/office/drawing/2014/main" id="{2704A5FE-E86C-4861-A955-7481DA3553A3}"/>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2070" name="ZoneTexte 2069">
          <a:extLst>
            <a:ext uri="{FF2B5EF4-FFF2-40B4-BE49-F238E27FC236}">
              <a16:creationId xmlns:a16="http://schemas.microsoft.com/office/drawing/2014/main" id="{BA1E6A81-8E3E-4B38-8E44-CB9FDE7B4A15}"/>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2071" name="ZoneTexte 2070">
          <a:extLst>
            <a:ext uri="{FF2B5EF4-FFF2-40B4-BE49-F238E27FC236}">
              <a16:creationId xmlns:a16="http://schemas.microsoft.com/office/drawing/2014/main" id="{404BA9D9-B142-46B7-B9B4-21C4CF3159AC}"/>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2072" name="ZoneTexte 2071">
          <a:extLst>
            <a:ext uri="{FF2B5EF4-FFF2-40B4-BE49-F238E27FC236}">
              <a16:creationId xmlns:a16="http://schemas.microsoft.com/office/drawing/2014/main" id="{D7CF2768-28C6-454E-86FA-0D237E143B76}"/>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2073" name="ZoneTexte 2072">
          <a:extLst>
            <a:ext uri="{FF2B5EF4-FFF2-40B4-BE49-F238E27FC236}">
              <a16:creationId xmlns:a16="http://schemas.microsoft.com/office/drawing/2014/main" id="{576C0ED9-491F-47E0-AE20-6C4F6E45B99B}"/>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36</xdr:row>
      <xdr:rowOff>128587</xdr:rowOff>
    </xdr:from>
    <xdr:ext cx="65" cy="172227"/>
    <xdr:sp macro="" textlink="">
      <xdr:nvSpPr>
        <xdr:cNvPr id="2074" name="ZoneTexte 2073">
          <a:extLst>
            <a:ext uri="{FF2B5EF4-FFF2-40B4-BE49-F238E27FC236}">
              <a16:creationId xmlns:a16="http://schemas.microsoft.com/office/drawing/2014/main" id="{C749EE13-38DC-4FB6-A29E-3BD54595092A}"/>
            </a:ext>
          </a:extLst>
        </xdr:cNvPr>
        <xdr:cNvSpPr txBox="1"/>
      </xdr:nvSpPr>
      <xdr:spPr>
        <a:xfrm>
          <a:off x="13506450" y="10025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2075" name="ZoneTexte 2074">
          <a:extLst>
            <a:ext uri="{FF2B5EF4-FFF2-40B4-BE49-F238E27FC236}">
              <a16:creationId xmlns:a16="http://schemas.microsoft.com/office/drawing/2014/main" id="{F38B59AC-E8E2-4065-875A-3783075E8D5D}"/>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2076" name="ZoneTexte 2075">
          <a:extLst>
            <a:ext uri="{FF2B5EF4-FFF2-40B4-BE49-F238E27FC236}">
              <a16:creationId xmlns:a16="http://schemas.microsoft.com/office/drawing/2014/main" id="{3A388F49-4D64-4D6C-9F54-5CB74D84919D}"/>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2077" name="ZoneTexte 2076">
          <a:extLst>
            <a:ext uri="{FF2B5EF4-FFF2-40B4-BE49-F238E27FC236}">
              <a16:creationId xmlns:a16="http://schemas.microsoft.com/office/drawing/2014/main" id="{CDC8B0A1-A4B5-4728-8267-112EB5CC4C8F}"/>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2078" name="ZoneTexte 2077">
          <a:extLst>
            <a:ext uri="{FF2B5EF4-FFF2-40B4-BE49-F238E27FC236}">
              <a16:creationId xmlns:a16="http://schemas.microsoft.com/office/drawing/2014/main" id="{23E16C40-6572-4C22-B201-3DCF4AFBFB85}"/>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2079" name="ZoneTexte 2078">
          <a:extLst>
            <a:ext uri="{FF2B5EF4-FFF2-40B4-BE49-F238E27FC236}">
              <a16:creationId xmlns:a16="http://schemas.microsoft.com/office/drawing/2014/main" id="{308EFCF5-A768-4CAA-9E8C-F67580362558}"/>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2080" name="ZoneTexte 2079">
          <a:extLst>
            <a:ext uri="{FF2B5EF4-FFF2-40B4-BE49-F238E27FC236}">
              <a16:creationId xmlns:a16="http://schemas.microsoft.com/office/drawing/2014/main" id="{DBCD573E-1F9A-4F33-997A-1EFAF751D2ED}"/>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2081" name="ZoneTexte 2080">
          <a:extLst>
            <a:ext uri="{FF2B5EF4-FFF2-40B4-BE49-F238E27FC236}">
              <a16:creationId xmlns:a16="http://schemas.microsoft.com/office/drawing/2014/main" id="{E7748714-69BC-400C-B338-057156220FBC}"/>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2082" name="ZoneTexte 2081">
          <a:extLst>
            <a:ext uri="{FF2B5EF4-FFF2-40B4-BE49-F238E27FC236}">
              <a16:creationId xmlns:a16="http://schemas.microsoft.com/office/drawing/2014/main" id="{6D3382C6-46B4-467C-8185-AF2BBCE37719}"/>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083" name="ZoneTexte 2082">
          <a:extLst>
            <a:ext uri="{FF2B5EF4-FFF2-40B4-BE49-F238E27FC236}">
              <a16:creationId xmlns:a16="http://schemas.microsoft.com/office/drawing/2014/main" id="{CE779C6C-AA87-4BFB-BBB3-FE6C3AE18D96}"/>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2084" name="ZoneTexte 2083">
          <a:extLst>
            <a:ext uri="{FF2B5EF4-FFF2-40B4-BE49-F238E27FC236}">
              <a16:creationId xmlns:a16="http://schemas.microsoft.com/office/drawing/2014/main" id="{BCAF3DD0-DBC6-4DAD-AF44-A5027C4F2CE7}"/>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085" name="ZoneTexte 2084">
          <a:extLst>
            <a:ext uri="{FF2B5EF4-FFF2-40B4-BE49-F238E27FC236}">
              <a16:creationId xmlns:a16="http://schemas.microsoft.com/office/drawing/2014/main" id="{DA62B060-1E67-422F-B51D-5AF2205530D1}"/>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37</xdr:row>
      <xdr:rowOff>128587</xdr:rowOff>
    </xdr:from>
    <xdr:ext cx="65" cy="172227"/>
    <xdr:sp macro="" textlink="">
      <xdr:nvSpPr>
        <xdr:cNvPr id="2086" name="ZoneTexte 2085">
          <a:extLst>
            <a:ext uri="{FF2B5EF4-FFF2-40B4-BE49-F238E27FC236}">
              <a16:creationId xmlns:a16="http://schemas.microsoft.com/office/drawing/2014/main" id="{C505B243-1315-4B77-A8EF-D2CE3A0D4ADE}"/>
            </a:ext>
          </a:extLst>
        </xdr:cNvPr>
        <xdr:cNvSpPr txBox="1"/>
      </xdr:nvSpPr>
      <xdr:spPr>
        <a:xfrm>
          <a:off x="13506450" y="10291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087" name="ZoneTexte 2086">
          <a:extLst>
            <a:ext uri="{FF2B5EF4-FFF2-40B4-BE49-F238E27FC236}">
              <a16:creationId xmlns:a16="http://schemas.microsoft.com/office/drawing/2014/main" id="{532DD64E-C3DE-4819-988F-34E20CC85D3C}"/>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088" name="ZoneTexte 2087">
          <a:extLst>
            <a:ext uri="{FF2B5EF4-FFF2-40B4-BE49-F238E27FC236}">
              <a16:creationId xmlns:a16="http://schemas.microsoft.com/office/drawing/2014/main" id="{94247496-CD02-4C29-9ABC-7E9FCD223B9B}"/>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089" name="ZoneTexte 2088">
          <a:extLst>
            <a:ext uri="{FF2B5EF4-FFF2-40B4-BE49-F238E27FC236}">
              <a16:creationId xmlns:a16="http://schemas.microsoft.com/office/drawing/2014/main" id="{908DA604-36F2-4B3E-ADEF-483077AFD04B}"/>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090" name="ZoneTexte 2089">
          <a:extLst>
            <a:ext uri="{FF2B5EF4-FFF2-40B4-BE49-F238E27FC236}">
              <a16:creationId xmlns:a16="http://schemas.microsoft.com/office/drawing/2014/main" id="{6ECB66BD-9BDE-4381-9CA0-50319C93D36C}"/>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091" name="ZoneTexte 2090">
          <a:extLst>
            <a:ext uri="{FF2B5EF4-FFF2-40B4-BE49-F238E27FC236}">
              <a16:creationId xmlns:a16="http://schemas.microsoft.com/office/drawing/2014/main" id="{D5E01A27-BE00-4210-81EF-E563AA9C7885}"/>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092" name="ZoneTexte 2091">
          <a:extLst>
            <a:ext uri="{FF2B5EF4-FFF2-40B4-BE49-F238E27FC236}">
              <a16:creationId xmlns:a16="http://schemas.microsoft.com/office/drawing/2014/main" id="{322601B2-7973-43CA-8935-39189CC0FF56}"/>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093" name="ZoneTexte 2092">
          <a:extLst>
            <a:ext uri="{FF2B5EF4-FFF2-40B4-BE49-F238E27FC236}">
              <a16:creationId xmlns:a16="http://schemas.microsoft.com/office/drawing/2014/main" id="{2922834C-010F-4508-946D-1E42BAB13EF7}"/>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094" name="ZoneTexte 2093">
          <a:extLst>
            <a:ext uri="{FF2B5EF4-FFF2-40B4-BE49-F238E27FC236}">
              <a16:creationId xmlns:a16="http://schemas.microsoft.com/office/drawing/2014/main" id="{C8063F29-9A1B-4916-AE7F-90799EA37188}"/>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095" name="ZoneTexte 2094">
          <a:extLst>
            <a:ext uri="{FF2B5EF4-FFF2-40B4-BE49-F238E27FC236}">
              <a16:creationId xmlns:a16="http://schemas.microsoft.com/office/drawing/2014/main" id="{1E3797C5-2592-4422-A516-0561AF1E1007}"/>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096" name="ZoneTexte 2095">
          <a:extLst>
            <a:ext uri="{FF2B5EF4-FFF2-40B4-BE49-F238E27FC236}">
              <a16:creationId xmlns:a16="http://schemas.microsoft.com/office/drawing/2014/main" id="{12F13DC0-1E3D-4DB2-BF6C-E112AD55E825}"/>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097" name="ZoneTexte 2096">
          <a:extLst>
            <a:ext uri="{FF2B5EF4-FFF2-40B4-BE49-F238E27FC236}">
              <a16:creationId xmlns:a16="http://schemas.microsoft.com/office/drawing/2014/main" id="{ED723327-278D-4742-96E3-CD3F5EF7172C}"/>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098" name="ZoneTexte 2097">
          <a:extLst>
            <a:ext uri="{FF2B5EF4-FFF2-40B4-BE49-F238E27FC236}">
              <a16:creationId xmlns:a16="http://schemas.microsoft.com/office/drawing/2014/main" id="{6EB3BE83-C447-402F-9475-0504C8F3A6D3}"/>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099" name="ZoneTexte 2098">
          <a:extLst>
            <a:ext uri="{FF2B5EF4-FFF2-40B4-BE49-F238E27FC236}">
              <a16:creationId xmlns:a16="http://schemas.microsoft.com/office/drawing/2014/main" id="{44F75110-9E0C-4D7D-90A4-FD571992EF2D}"/>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100" name="ZoneTexte 2099">
          <a:extLst>
            <a:ext uri="{FF2B5EF4-FFF2-40B4-BE49-F238E27FC236}">
              <a16:creationId xmlns:a16="http://schemas.microsoft.com/office/drawing/2014/main" id="{2E083856-A8B5-454D-AD41-43E903E42684}"/>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101" name="ZoneTexte 2100">
          <a:extLst>
            <a:ext uri="{FF2B5EF4-FFF2-40B4-BE49-F238E27FC236}">
              <a16:creationId xmlns:a16="http://schemas.microsoft.com/office/drawing/2014/main" id="{DB57B60C-EDEE-4C4E-A170-DF5E3D46AB0E}"/>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102" name="ZoneTexte 2101">
          <a:extLst>
            <a:ext uri="{FF2B5EF4-FFF2-40B4-BE49-F238E27FC236}">
              <a16:creationId xmlns:a16="http://schemas.microsoft.com/office/drawing/2014/main" id="{98D38625-F75D-4466-9821-6426F59D5028}"/>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103" name="ZoneTexte 2102">
          <a:extLst>
            <a:ext uri="{FF2B5EF4-FFF2-40B4-BE49-F238E27FC236}">
              <a16:creationId xmlns:a16="http://schemas.microsoft.com/office/drawing/2014/main" id="{629C3BF8-64D8-4905-9EEA-C6E93FFEC508}"/>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104" name="ZoneTexte 2103">
          <a:extLst>
            <a:ext uri="{FF2B5EF4-FFF2-40B4-BE49-F238E27FC236}">
              <a16:creationId xmlns:a16="http://schemas.microsoft.com/office/drawing/2014/main" id="{3FC749E7-BC6E-4DE3-B0AE-5BF707A64445}"/>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105" name="ZoneTexte 2104">
          <a:extLst>
            <a:ext uri="{FF2B5EF4-FFF2-40B4-BE49-F238E27FC236}">
              <a16:creationId xmlns:a16="http://schemas.microsoft.com/office/drawing/2014/main" id="{1060D3ED-89B7-463E-8BBC-F42380D4FF1D}"/>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106" name="ZoneTexte 2105">
          <a:extLst>
            <a:ext uri="{FF2B5EF4-FFF2-40B4-BE49-F238E27FC236}">
              <a16:creationId xmlns:a16="http://schemas.microsoft.com/office/drawing/2014/main" id="{8D272EB0-3A3B-4E9B-9429-C933D1807DAB}"/>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107" name="ZoneTexte 2106">
          <a:extLst>
            <a:ext uri="{FF2B5EF4-FFF2-40B4-BE49-F238E27FC236}">
              <a16:creationId xmlns:a16="http://schemas.microsoft.com/office/drawing/2014/main" id="{2F49AE5C-71BA-4622-8F5C-D8B3B1C891D5}"/>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108" name="ZoneTexte 2107">
          <a:extLst>
            <a:ext uri="{FF2B5EF4-FFF2-40B4-BE49-F238E27FC236}">
              <a16:creationId xmlns:a16="http://schemas.microsoft.com/office/drawing/2014/main" id="{A58B721C-A8F3-4B71-B6FC-FFC650D6BC54}"/>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109" name="ZoneTexte 2108">
          <a:extLst>
            <a:ext uri="{FF2B5EF4-FFF2-40B4-BE49-F238E27FC236}">
              <a16:creationId xmlns:a16="http://schemas.microsoft.com/office/drawing/2014/main" id="{D18C2897-647E-4273-8BA2-C337190F4C4F}"/>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110" name="ZoneTexte 2109">
          <a:extLst>
            <a:ext uri="{FF2B5EF4-FFF2-40B4-BE49-F238E27FC236}">
              <a16:creationId xmlns:a16="http://schemas.microsoft.com/office/drawing/2014/main" id="{B631379F-0E18-4931-ACEC-3A09C65942CA}"/>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111" name="ZoneTexte 2110">
          <a:extLst>
            <a:ext uri="{FF2B5EF4-FFF2-40B4-BE49-F238E27FC236}">
              <a16:creationId xmlns:a16="http://schemas.microsoft.com/office/drawing/2014/main" id="{0B68FED3-6F35-4C8F-B825-6CA0AC045AFB}"/>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112" name="ZoneTexte 2111">
          <a:extLst>
            <a:ext uri="{FF2B5EF4-FFF2-40B4-BE49-F238E27FC236}">
              <a16:creationId xmlns:a16="http://schemas.microsoft.com/office/drawing/2014/main" id="{0C33493A-B53A-4F84-905E-B2126A815CFE}"/>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113" name="ZoneTexte 2112">
          <a:extLst>
            <a:ext uri="{FF2B5EF4-FFF2-40B4-BE49-F238E27FC236}">
              <a16:creationId xmlns:a16="http://schemas.microsoft.com/office/drawing/2014/main" id="{29D8172A-CA92-4D8B-ACCF-4028664C8C47}"/>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114" name="ZoneTexte 2113">
          <a:extLst>
            <a:ext uri="{FF2B5EF4-FFF2-40B4-BE49-F238E27FC236}">
              <a16:creationId xmlns:a16="http://schemas.microsoft.com/office/drawing/2014/main" id="{646AB233-28D7-4217-B1AE-146A49550B18}"/>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115" name="ZoneTexte 2114">
          <a:extLst>
            <a:ext uri="{FF2B5EF4-FFF2-40B4-BE49-F238E27FC236}">
              <a16:creationId xmlns:a16="http://schemas.microsoft.com/office/drawing/2014/main" id="{312980C7-9E00-44D9-89FC-DE74A9B94F3F}"/>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116" name="ZoneTexte 2115">
          <a:extLst>
            <a:ext uri="{FF2B5EF4-FFF2-40B4-BE49-F238E27FC236}">
              <a16:creationId xmlns:a16="http://schemas.microsoft.com/office/drawing/2014/main" id="{400809AD-0840-4681-B0FC-8A8320560D31}"/>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117" name="ZoneTexte 2116">
          <a:extLst>
            <a:ext uri="{FF2B5EF4-FFF2-40B4-BE49-F238E27FC236}">
              <a16:creationId xmlns:a16="http://schemas.microsoft.com/office/drawing/2014/main" id="{4D923DD4-C2A1-4007-A26D-A97286E9DBBA}"/>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118" name="ZoneTexte 2117">
          <a:extLst>
            <a:ext uri="{FF2B5EF4-FFF2-40B4-BE49-F238E27FC236}">
              <a16:creationId xmlns:a16="http://schemas.microsoft.com/office/drawing/2014/main" id="{CEC2DE43-6D2C-4C98-95C6-CF36799E9DC8}"/>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2119" name="ZoneTexte 2118">
          <a:extLst>
            <a:ext uri="{FF2B5EF4-FFF2-40B4-BE49-F238E27FC236}">
              <a16:creationId xmlns:a16="http://schemas.microsoft.com/office/drawing/2014/main" id="{25AAA077-BDBD-4F55-B627-5FFFD2125DEB}"/>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120" name="ZoneTexte 2119">
          <a:extLst>
            <a:ext uri="{FF2B5EF4-FFF2-40B4-BE49-F238E27FC236}">
              <a16:creationId xmlns:a16="http://schemas.microsoft.com/office/drawing/2014/main" id="{75B3AB80-FCDB-4715-8F0F-16B13A1EAF3E}"/>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2121" name="ZoneTexte 2120">
          <a:extLst>
            <a:ext uri="{FF2B5EF4-FFF2-40B4-BE49-F238E27FC236}">
              <a16:creationId xmlns:a16="http://schemas.microsoft.com/office/drawing/2014/main" id="{1C453E2A-5CBB-408D-A388-7786C567F39D}"/>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0</xdr:rowOff>
    </xdr:from>
    <xdr:ext cx="65" cy="172227"/>
    <xdr:sp macro="" textlink="">
      <xdr:nvSpPr>
        <xdr:cNvPr id="2122" name="ZoneTexte 2121">
          <a:extLst>
            <a:ext uri="{FF2B5EF4-FFF2-40B4-BE49-F238E27FC236}">
              <a16:creationId xmlns:a16="http://schemas.microsoft.com/office/drawing/2014/main" id="{D4B61A89-DA9E-4217-96D9-AF3A207471C1}"/>
            </a:ext>
          </a:extLst>
        </xdr:cNvPr>
        <xdr:cNvSpPr txBox="1"/>
      </xdr:nvSpPr>
      <xdr:spPr>
        <a:xfrm>
          <a:off x="13506450" y="10429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2123" name="ZoneTexte 2122">
          <a:extLst>
            <a:ext uri="{FF2B5EF4-FFF2-40B4-BE49-F238E27FC236}">
              <a16:creationId xmlns:a16="http://schemas.microsoft.com/office/drawing/2014/main" id="{AC24BB3B-4779-443C-90E4-67DA09B916E4}"/>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2124" name="ZoneTexte 2123">
          <a:extLst>
            <a:ext uri="{FF2B5EF4-FFF2-40B4-BE49-F238E27FC236}">
              <a16:creationId xmlns:a16="http://schemas.microsoft.com/office/drawing/2014/main" id="{47999DFC-7D28-44A8-8063-ABED9C0822B3}"/>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2125" name="ZoneTexte 2124">
          <a:extLst>
            <a:ext uri="{FF2B5EF4-FFF2-40B4-BE49-F238E27FC236}">
              <a16:creationId xmlns:a16="http://schemas.microsoft.com/office/drawing/2014/main" id="{D22BC437-BFA2-40E2-8359-E2ED87A0F4FC}"/>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2126" name="ZoneTexte 2125">
          <a:extLst>
            <a:ext uri="{FF2B5EF4-FFF2-40B4-BE49-F238E27FC236}">
              <a16:creationId xmlns:a16="http://schemas.microsoft.com/office/drawing/2014/main" id="{E9F0A0BC-DEB1-4CC4-83B9-4F846040D339}"/>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2127" name="ZoneTexte 2126">
          <a:extLst>
            <a:ext uri="{FF2B5EF4-FFF2-40B4-BE49-F238E27FC236}">
              <a16:creationId xmlns:a16="http://schemas.microsoft.com/office/drawing/2014/main" id="{A178C35E-8D05-4325-A80B-07525CF70415}"/>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2128" name="ZoneTexte 2127">
          <a:extLst>
            <a:ext uri="{FF2B5EF4-FFF2-40B4-BE49-F238E27FC236}">
              <a16:creationId xmlns:a16="http://schemas.microsoft.com/office/drawing/2014/main" id="{F998B163-640B-461B-BAE7-2D72D641A192}"/>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2129" name="ZoneTexte 2128">
          <a:extLst>
            <a:ext uri="{FF2B5EF4-FFF2-40B4-BE49-F238E27FC236}">
              <a16:creationId xmlns:a16="http://schemas.microsoft.com/office/drawing/2014/main" id="{92C85943-DD79-473F-A500-40A36D34F03F}"/>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2130" name="ZoneTexte 2129">
          <a:extLst>
            <a:ext uri="{FF2B5EF4-FFF2-40B4-BE49-F238E27FC236}">
              <a16:creationId xmlns:a16="http://schemas.microsoft.com/office/drawing/2014/main" id="{E7E944E5-1109-42A2-9050-12DFE241E2B9}"/>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2131" name="ZoneTexte 2130">
          <a:extLst>
            <a:ext uri="{FF2B5EF4-FFF2-40B4-BE49-F238E27FC236}">
              <a16:creationId xmlns:a16="http://schemas.microsoft.com/office/drawing/2014/main" id="{72CDEFC4-22A1-4255-AADB-0ACBC842CECC}"/>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2132" name="ZoneTexte 2131">
          <a:extLst>
            <a:ext uri="{FF2B5EF4-FFF2-40B4-BE49-F238E27FC236}">
              <a16:creationId xmlns:a16="http://schemas.microsoft.com/office/drawing/2014/main" id="{4D41AD03-A41A-4DBD-8FCD-05EA77F3567A}"/>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2133" name="ZoneTexte 2132">
          <a:extLst>
            <a:ext uri="{FF2B5EF4-FFF2-40B4-BE49-F238E27FC236}">
              <a16:creationId xmlns:a16="http://schemas.microsoft.com/office/drawing/2014/main" id="{1859A50B-49AC-438E-88DE-BCC54036DDCE}"/>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38</xdr:row>
      <xdr:rowOff>128587</xdr:rowOff>
    </xdr:from>
    <xdr:ext cx="65" cy="172227"/>
    <xdr:sp macro="" textlink="">
      <xdr:nvSpPr>
        <xdr:cNvPr id="2134" name="ZoneTexte 2133">
          <a:extLst>
            <a:ext uri="{FF2B5EF4-FFF2-40B4-BE49-F238E27FC236}">
              <a16:creationId xmlns:a16="http://schemas.microsoft.com/office/drawing/2014/main" id="{7DA511D8-FD88-465D-BB45-0C8C1F84B10B}"/>
            </a:ext>
          </a:extLst>
        </xdr:cNvPr>
        <xdr:cNvSpPr txBox="1"/>
      </xdr:nvSpPr>
      <xdr:spPr>
        <a:xfrm>
          <a:off x="13506450" y="10558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2135" name="ZoneTexte 2134">
          <a:extLst>
            <a:ext uri="{FF2B5EF4-FFF2-40B4-BE49-F238E27FC236}">
              <a16:creationId xmlns:a16="http://schemas.microsoft.com/office/drawing/2014/main" id="{48BE01F6-6B98-4DA5-9E18-FE589CD9C325}"/>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2136" name="ZoneTexte 2135">
          <a:extLst>
            <a:ext uri="{FF2B5EF4-FFF2-40B4-BE49-F238E27FC236}">
              <a16:creationId xmlns:a16="http://schemas.microsoft.com/office/drawing/2014/main" id="{2866B8AA-C436-4DBB-804A-1CB406909878}"/>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2137" name="ZoneTexte 2136">
          <a:extLst>
            <a:ext uri="{FF2B5EF4-FFF2-40B4-BE49-F238E27FC236}">
              <a16:creationId xmlns:a16="http://schemas.microsoft.com/office/drawing/2014/main" id="{B5FF9B5F-88C4-4F0A-8A03-32BA9B6C7241}"/>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2138" name="ZoneTexte 2137">
          <a:extLst>
            <a:ext uri="{FF2B5EF4-FFF2-40B4-BE49-F238E27FC236}">
              <a16:creationId xmlns:a16="http://schemas.microsoft.com/office/drawing/2014/main" id="{A3455222-01BC-4C1B-865D-8B4126691A14}"/>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2139" name="ZoneTexte 2138">
          <a:extLst>
            <a:ext uri="{FF2B5EF4-FFF2-40B4-BE49-F238E27FC236}">
              <a16:creationId xmlns:a16="http://schemas.microsoft.com/office/drawing/2014/main" id="{4AEC80F9-7871-4816-98F3-A5A89648B331}"/>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2140" name="ZoneTexte 2139">
          <a:extLst>
            <a:ext uri="{FF2B5EF4-FFF2-40B4-BE49-F238E27FC236}">
              <a16:creationId xmlns:a16="http://schemas.microsoft.com/office/drawing/2014/main" id="{C916C608-91B8-440A-A7BB-7C274C2A6C78}"/>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2141" name="ZoneTexte 2140">
          <a:extLst>
            <a:ext uri="{FF2B5EF4-FFF2-40B4-BE49-F238E27FC236}">
              <a16:creationId xmlns:a16="http://schemas.microsoft.com/office/drawing/2014/main" id="{DD12752F-11CB-4991-A43D-0F06621F352A}"/>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2142" name="ZoneTexte 2141">
          <a:extLst>
            <a:ext uri="{FF2B5EF4-FFF2-40B4-BE49-F238E27FC236}">
              <a16:creationId xmlns:a16="http://schemas.microsoft.com/office/drawing/2014/main" id="{FFB6F067-E5CF-4931-8C66-9BC2673E1646}"/>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2143" name="ZoneTexte 2142">
          <a:extLst>
            <a:ext uri="{FF2B5EF4-FFF2-40B4-BE49-F238E27FC236}">
              <a16:creationId xmlns:a16="http://schemas.microsoft.com/office/drawing/2014/main" id="{0A8E2877-94C2-456A-B76E-8422D8A69F33}"/>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2144" name="ZoneTexte 2143">
          <a:extLst>
            <a:ext uri="{FF2B5EF4-FFF2-40B4-BE49-F238E27FC236}">
              <a16:creationId xmlns:a16="http://schemas.microsoft.com/office/drawing/2014/main" id="{22B95303-DDBD-491F-94EA-D9B5AE870E56}"/>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2145" name="ZoneTexte 2144">
          <a:extLst>
            <a:ext uri="{FF2B5EF4-FFF2-40B4-BE49-F238E27FC236}">
              <a16:creationId xmlns:a16="http://schemas.microsoft.com/office/drawing/2014/main" id="{CF81D11C-88B2-4A73-B3CA-A1F727459636}"/>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39</xdr:row>
      <xdr:rowOff>128587</xdr:rowOff>
    </xdr:from>
    <xdr:ext cx="65" cy="172227"/>
    <xdr:sp macro="" textlink="">
      <xdr:nvSpPr>
        <xdr:cNvPr id="2146" name="ZoneTexte 2145">
          <a:extLst>
            <a:ext uri="{FF2B5EF4-FFF2-40B4-BE49-F238E27FC236}">
              <a16:creationId xmlns:a16="http://schemas.microsoft.com/office/drawing/2014/main" id="{42CF78C3-E71C-49D2-A63D-F8A291CA92AE}"/>
            </a:ext>
          </a:extLst>
        </xdr:cNvPr>
        <xdr:cNvSpPr txBox="1"/>
      </xdr:nvSpPr>
      <xdr:spPr>
        <a:xfrm>
          <a:off x="13506450" y="10825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2147" name="ZoneTexte 2146">
          <a:extLst>
            <a:ext uri="{FF2B5EF4-FFF2-40B4-BE49-F238E27FC236}">
              <a16:creationId xmlns:a16="http://schemas.microsoft.com/office/drawing/2014/main" id="{78B0E0CE-32B2-422E-84AC-08627886245A}"/>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2148" name="ZoneTexte 2147">
          <a:extLst>
            <a:ext uri="{FF2B5EF4-FFF2-40B4-BE49-F238E27FC236}">
              <a16:creationId xmlns:a16="http://schemas.microsoft.com/office/drawing/2014/main" id="{B134B0E5-03CD-4F50-A9FA-F96AE94D5805}"/>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2149" name="ZoneTexte 2148">
          <a:extLst>
            <a:ext uri="{FF2B5EF4-FFF2-40B4-BE49-F238E27FC236}">
              <a16:creationId xmlns:a16="http://schemas.microsoft.com/office/drawing/2014/main" id="{AEBDD0C4-CB1F-42AC-A2F8-A03D2F6D4E17}"/>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2150" name="ZoneTexte 2149">
          <a:extLst>
            <a:ext uri="{FF2B5EF4-FFF2-40B4-BE49-F238E27FC236}">
              <a16:creationId xmlns:a16="http://schemas.microsoft.com/office/drawing/2014/main" id="{B582EED7-7927-43E7-ABA1-ED2459E0CA07}"/>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2151" name="ZoneTexte 2150">
          <a:extLst>
            <a:ext uri="{FF2B5EF4-FFF2-40B4-BE49-F238E27FC236}">
              <a16:creationId xmlns:a16="http://schemas.microsoft.com/office/drawing/2014/main" id="{928CD8C2-6C5B-4F95-9C7D-9579745AA792}"/>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2152" name="ZoneTexte 2151">
          <a:extLst>
            <a:ext uri="{FF2B5EF4-FFF2-40B4-BE49-F238E27FC236}">
              <a16:creationId xmlns:a16="http://schemas.microsoft.com/office/drawing/2014/main" id="{37C5D527-8523-47BE-A9C9-5A33FE6D7259}"/>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2153" name="ZoneTexte 2152">
          <a:extLst>
            <a:ext uri="{FF2B5EF4-FFF2-40B4-BE49-F238E27FC236}">
              <a16:creationId xmlns:a16="http://schemas.microsoft.com/office/drawing/2014/main" id="{16208605-8BC2-4A5E-AAB1-539A934AD87F}"/>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2154" name="ZoneTexte 2153">
          <a:extLst>
            <a:ext uri="{FF2B5EF4-FFF2-40B4-BE49-F238E27FC236}">
              <a16:creationId xmlns:a16="http://schemas.microsoft.com/office/drawing/2014/main" id="{822BD529-684B-47F2-B413-FC43D16CD492}"/>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2155" name="ZoneTexte 2154">
          <a:extLst>
            <a:ext uri="{FF2B5EF4-FFF2-40B4-BE49-F238E27FC236}">
              <a16:creationId xmlns:a16="http://schemas.microsoft.com/office/drawing/2014/main" id="{DF170DF2-787B-4EE9-B4A0-FE808C27B44B}"/>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2156" name="ZoneTexte 2155">
          <a:extLst>
            <a:ext uri="{FF2B5EF4-FFF2-40B4-BE49-F238E27FC236}">
              <a16:creationId xmlns:a16="http://schemas.microsoft.com/office/drawing/2014/main" id="{3BC44781-282A-4D3D-8693-C1BBCED948CC}"/>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2157" name="ZoneTexte 2156">
          <a:extLst>
            <a:ext uri="{FF2B5EF4-FFF2-40B4-BE49-F238E27FC236}">
              <a16:creationId xmlns:a16="http://schemas.microsoft.com/office/drawing/2014/main" id="{9FD90AC8-536D-4ADA-B63C-6FE3C1039085}"/>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40</xdr:row>
      <xdr:rowOff>128587</xdr:rowOff>
    </xdr:from>
    <xdr:ext cx="65" cy="172227"/>
    <xdr:sp macro="" textlink="">
      <xdr:nvSpPr>
        <xdr:cNvPr id="2158" name="ZoneTexte 2157">
          <a:extLst>
            <a:ext uri="{FF2B5EF4-FFF2-40B4-BE49-F238E27FC236}">
              <a16:creationId xmlns:a16="http://schemas.microsoft.com/office/drawing/2014/main" id="{592DC00E-9996-4E27-825B-03EB8EB55721}"/>
            </a:ext>
          </a:extLst>
        </xdr:cNvPr>
        <xdr:cNvSpPr txBox="1"/>
      </xdr:nvSpPr>
      <xdr:spPr>
        <a:xfrm>
          <a:off x="13506450" y="11091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2159" name="ZoneTexte 2158">
          <a:extLst>
            <a:ext uri="{FF2B5EF4-FFF2-40B4-BE49-F238E27FC236}">
              <a16:creationId xmlns:a16="http://schemas.microsoft.com/office/drawing/2014/main" id="{398F41E8-49A8-44C5-BE03-7B70AD554C27}"/>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2160" name="ZoneTexte 2159">
          <a:extLst>
            <a:ext uri="{FF2B5EF4-FFF2-40B4-BE49-F238E27FC236}">
              <a16:creationId xmlns:a16="http://schemas.microsoft.com/office/drawing/2014/main" id="{B31FB6CC-9DEB-4794-8A75-071F6B3BFC8B}"/>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2161" name="ZoneTexte 2160">
          <a:extLst>
            <a:ext uri="{FF2B5EF4-FFF2-40B4-BE49-F238E27FC236}">
              <a16:creationId xmlns:a16="http://schemas.microsoft.com/office/drawing/2014/main" id="{3919E327-8517-4987-820B-8BA370547440}"/>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2162" name="ZoneTexte 2161">
          <a:extLst>
            <a:ext uri="{FF2B5EF4-FFF2-40B4-BE49-F238E27FC236}">
              <a16:creationId xmlns:a16="http://schemas.microsoft.com/office/drawing/2014/main" id="{1E2281ED-0109-452B-963D-C2C83C4A9DBD}"/>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2163" name="ZoneTexte 2162">
          <a:extLst>
            <a:ext uri="{FF2B5EF4-FFF2-40B4-BE49-F238E27FC236}">
              <a16:creationId xmlns:a16="http://schemas.microsoft.com/office/drawing/2014/main" id="{92C81813-0E3B-4FCD-9EA8-4D730B74A813}"/>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2164" name="ZoneTexte 2163">
          <a:extLst>
            <a:ext uri="{FF2B5EF4-FFF2-40B4-BE49-F238E27FC236}">
              <a16:creationId xmlns:a16="http://schemas.microsoft.com/office/drawing/2014/main" id="{B7A26A04-1FC8-4852-ABA7-A44B6752696B}"/>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2165" name="ZoneTexte 2164">
          <a:extLst>
            <a:ext uri="{FF2B5EF4-FFF2-40B4-BE49-F238E27FC236}">
              <a16:creationId xmlns:a16="http://schemas.microsoft.com/office/drawing/2014/main" id="{618280B4-F852-48D5-B7ED-44FBC5DC23D0}"/>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2166" name="ZoneTexte 2165">
          <a:extLst>
            <a:ext uri="{FF2B5EF4-FFF2-40B4-BE49-F238E27FC236}">
              <a16:creationId xmlns:a16="http://schemas.microsoft.com/office/drawing/2014/main" id="{9961B730-E8E9-4151-A2CE-1C391FFAB504}"/>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2167" name="ZoneTexte 2166">
          <a:extLst>
            <a:ext uri="{FF2B5EF4-FFF2-40B4-BE49-F238E27FC236}">
              <a16:creationId xmlns:a16="http://schemas.microsoft.com/office/drawing/2014/main" id="{4BD079C6-F8CC-4B6A-B223-B3DA32CAADB8}"/>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2168" name="ZoneTexte 2167">
          <a:extLst>
            <a:ext uri="{FF2B5EF4-FFF2-40B4-BE49-F238E27FC236}">
              <a16:creationId xmlns:a16="http://schemas.microsoft.com/office/drawing/2014/main" id="{031F5273-BC00-45CD-99BE-51045212FD9D}"/>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2169" name="ZoneTexte 2168">
          <a:extLst>
            <a:ext uri="{FF2B5EF4-FFF2-40B4-BE49-F238E27FC236}">
              <a16:creationId xmlns:a16="http://schemas.microsoft.com/office/drawing/2014/main" id="{2DA2C43F-ED4D-4DB0-ABC7-B3A9A591C2B2}"/>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41</xdr:row>
      <xdr:rowOff>128587</xdr:rowOff>
    </xdr:from>
    <xdr:ext cx="65" cy="172227"/>
    <xdr:sp macro="" textlink="">
      <xdr:nvSpPr>
        <xdr:cNvPr id="2170" name="ZoneTexte 2169">
          <a:extLst>
            <a:ext uri="{FF2B5EF4-FFF2-40B4-BE49-F238E27FC236}">
              <a16:creationId xmlns:a16="http://schemas.microsoft.com/office/drawing/2014/main" id="{F9112784-6881-414A-9F57-932C05B80B18}"/>
            </a:ext>
          </a:extLst>
        </xdr:cNvPr>
        <xdr:cNvSpPr txBox="1"/>
      </xdr:nvSpPr>
      <xdr:spPr>
        <a:xfrm>
          <a:off x="13506450" y="11358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2171" name="ZoneTexte 2170">
          <a:extLst>
            <a:ext uri="{FF2B5EF4-FFF2-40B4-BE49-F238E27FC236}">
              <a16:creationId xmlns:a16="http://schemas.microsoft.com/office/drawing/2014/main" id="{68B11DBC-C41B-42C6-913E-A8757D4A8C24}"/>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2172" name="ZoneTexte 2171">
          <a:extLst>
            <a:ext uri="{FF2B5EF4-FFF2-40B4-BE49-F238E27FC236}">
              <a16:creationId xmlns:a16="http://schemas.microsoft.com/office/drawing/2014/main" id="{33ED914C-4128-44DE-B18A-6FF1BA8D24E1}"/>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2173" name="ZoneTexte 2172">
          <a:extLst>
            <a:ext uri="{FF2B5EF4-FFF2-40B4-BE49-F238E27FC236}">
              <a16:creationId xmlns:a16="http://schemas.microsoft.com/office/drawing/2014/main" id="{B1255C8C-026D-43F7-88A6-369D1F24C0C9}"/>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2174" name="ZoneTexte 2173">
          <a:extLst>
            <a:ext uri="{FF2B5EF4-FFF2-40B4-BE49-F238E27FC236}">
              <a16:creationId xmlns:a16="http://schemas.microsoft.com/office/drawing/2014/main" id="{9242E133-CB24-4FCF-8ECB-57DAAB052B08}"/>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2175" name="ZoneTexte 2174">
          <a:extLst>
            <a:ext uri="{FF2B5EF4-FFF2-40B4-BE49-F238E27FC236}">
              <a16:creationId xmlns:a16="http://schemas.microsoft.com/office/drawing/2014/main" id="{327EC341-B568-44E4-8FBC-74265DE4A7E3}"/>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2176" name="ZoneTexte 2175">
          <a:extLst>
            <a:ext uri="{FF2B5EF4-FFF2-40B4-BE49-F238E27FC236}">
              <a16:creationId xmlns:a16="http://schemas.microsoft.com/office/drawing/2014/main" id="{814662CC-AEB1-4D0B-B0DD-A7977902E898}"/>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2177" name="ZoneTexte 2176">
          <a:extLst>
            <a:ext uri="{FF2B5EF4-FFF2-40B4-BE49-F238E27FC236}">
              <a16:creationId xmlns:a16="http://schemas.microsoft.com/office/drawing/2014/main" id="{A2E1A17E-2E3D-4CBB-8C3B-3BA024B821A7}"/>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2178" name="ZoneTexte 2177">
          <a:extLst>
            <a:ext uri="{FF2B5EF4-FFF2-40B4-BE49-F238E27FC236}">
              <a16:creationId xmlns:a16="http://schemas.microsoft.com/office/drawing/2014/main" id="{EF7FFAC5-8008-461E-AB01-06AC33E5677D}"/>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2179" name="ZoneTexte 2178">
          <a:extLst>
            <a:ext uri="{FF2B5EF4-FFF2-40B4-BE49-F238E27FC236}">
              <a16:creationId xmlns:a16="http://schemas.microsoft.com/office/drawing/2014/main" id="{4373BD3E-7247-4562-AFF3-9C55EFC61AEA}"/>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2180" name="ZoneTexte 2179">
          <a:extLst>
            <a:ext uri="{FF2B5EF4-FFF2-40B4-BE49-F238E27FC236}">
              <a16:creationId xmlns:a16="http://schemas.microsoft.com/office/drawing/2014/main" id="{2FE8A86D-BDC4-4493-A458-CB617F1DF107}"/>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2181" name="ZoneTexte 2180">
          <a:extLst>
            <a:ext uri="{FF2B5EF4-FFF2-40B4-BE49-F238E27FC236}">
              <a16:creationId xmlns:a16="http://schemas.microsoft.com/office/drawing/2014/main" id="{BF0F242C-5597-4D56-AB97-3E29E5AD7E82}"/>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42</xdr:row>
      <xdr:rowOff>128587</xdr:rowOff>
    </xdr:from>
    <xdr:ext cx="65" cy="172227"/>
    <xdr:sp macro="" textlink="">
      <xdr:nvSpPr>
        <xdr:cNvPr id="2182" name="ZoneTexte 2181">
          <a:extLst>
            <a:ext uri="{FF2B5EF4-FFF2-40B4-BE49-F238E27FC236}">
              <a16:creationId xmlns:a16="http://schemas.microsoft.com/office/drawing/2014/main" id="{FD667EA5-37D0-4FED-A72F-F1CCAF74924D}"/>
            </a:ext>
          </a:extLst>
        </xdr:cNvPr>
        <xdr:cNvSpPr txBox="1"/>
      </xdr:nvSpPr>
      <xdr:spPr>
        <a:xfrm>
          <a:off x="13506450" y="116252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2183" name="ZoneTexte 2182">
          <a:extLst>
            <a:ext uri="{FF2B5EF4-FFF2-40B4-BE49-F238E27FC236}">
              <a16:creationId xmlns:a16="http://schemas.microsoft.com/office/drawing/2014/main" id="{8D83317D-626B-4C8B-B71D-3559950B7D42}"/>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2184" name="ZoneTexte 2183">
          <a:extLst>
            <a:ext uri="{FF2B5EF4-FFF2-40B4-BE49-F238E27FC236}">
              <a16:creationId xmlns:a16="http://schemas.microsoft.com/office/drawing/2014/main" id="{D5ACAFDE-3211-492F-BCFC-D9E6463F3476}"/>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2185" name="ZoneTexte 2184">
          <a:extLst>
            <a:ext uri="{FF2B5EF4-FFF2-40B4-BE49-F238E27FC236}">
              <a16:creationId xmlns:a16="http://schemas.microsoft.com/office/drawing/2014/main" id="{6A417710-89D1-4142-BDBF-01BB4E210100}"/>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2186" name="ZoneTexte 2185">
          <a:extLst>
            <a:ext uri="{FF2B5EF4-FFF2-40B4-BE49-F238E27FC236}">
              <a16:creationId xmlns:a16="http://schemas.microsoft.com/office/drawing/2014/main" id="{3A754B1F-DC93-40CF-AD50-9EB1F10BB66A}"/>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2187" name="ZoneTexte 2186">
          <a:extLst>
            <a:ext uri="{FF2B5EF4-FFF2-40B4-BE49-F238E27FC236}">
              <a16:creationId xmlns:a16="http://schemas.microsoft.com/office/drawing/2014/main" id="{947FB1FD-A453-42EB-81F1-0DE4627C5A73}"/>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2188" name="ZoneTexte 2187">
          <a:extLst>
            <a:ext uri="{FF2B5EF4-FFF2-40B4-BE49-F238E27FC236}">
              <a16:creationId xmlns:a16="http://schemas.microsoft.com/office/drawing/2014/main" id="{95999936-9CDC-4810-804B-5657DF8B4E92}"/>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2189" name="ZoneTexte 2188">
          <a:extLst>
            <a:ext uri="{FF2B5EF4-FFF2-40B4-BE49-F238E27FC236}">
              <a16:creationId xmlns:a16="http://schemas.microsoft.com/office/drawing/2014/main" id="{E4BDC287-4539-4BD7-B3CE-D02EEC98C91E}"/>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2190" name="ZoneTexte 2189">
          <a:extLst>
            <a:ext uri="{FF2B5EF4-FFF2-40B4-BE49-F238E27FC236}">
              <a16:creationId xmlns:a16="http://schemas.microsoft.com/office/drawing/2014/main" id="{D0FA2248-6772-4A66-A033-1728D924FBE0}"/>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191" name="ZoneTexte 2190">
          <a:extLst>
            <a:ext uri="{FF2B5EF4-FFF2-40B4-BE49-F238E27FC236}">
              <a16:creationId xmlns:a16="http://schemas.microsoft.com/office/drawing/2014/main" id="{A8BF9764-1EAD-4C48-AF05-4B3901513985}"/>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2192" name="ZoneTexte 2191">
          <a:extLst>
            <a:ext uri="{FF2B5EF4-FFF2-40B4-BE49-F238E27FC236}">
              <a16:creationId xmlns:a16="http://schemas.microsoft.com/office/drawing/2014/main" id="{0C63DC5E-3919-4510-B954-F334B53B0FE4}"/>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193" name="ZoneTexte 2192">
          <a:extLst>
            <a:ext uri="{FF2B5EF4-FFF2-40B4-BE49-F238E27FC236}">
              <a16:creationId xmlns:a16="http://schemas.microsoft.com/office/drawing/2014/main" id="{5A750E9F-5F1D-4F38-83E1-7E33670039E9}"/>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43</xdr:row>
      <xdr:rowOff>128587</xdr:rowOff>
    </xdr:from>
    <xdr:ext cx="65" cy="172227"/>
    <xdr:sp macro="" textlink="">
      <xdr:nvSpPr>
        <xdr:cNvPr id="2194" name="ZoneTexte 2193">
          <a:extLst>
            <a:ext uri="{FF2B5EF4-FFF2-40B4-BE49-F238E27FC236}">
              <a16:creationId xmlns:a16="http://schemas.microsoft.com/office/drawing/2014/main" id="{9FDB9B8D-1ECC-46DF-96F7-B39231129103}"/>
            </a:ext>
          </a:extLst>
        </xdr:cNvPr>
        <xdr:cNvSpPr txBox="1"/>
      </xdr:nvSpPr>
      <xdr:spPr>
        <a:xfrm>
          <a:off x="13506450" y="11891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195" name="ZoneTexte 2194">
          <a:extLst>
            <a:ext uri="{FF2B5EF4-FFF2-40B4-BE49-F238E27FC236}">
              <a16:creationId xmlns:a16="http://schemas.microsoft.com/office/drawing/2014/main" id="{A8A5FD9E-2008-4089-857E-886156DF3078}"/>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196" name="ZoneTexte 2195">
          <a:extLst>
            <a:ext uri="{FF2B5EF4-FFF2-40B4-BE49-F238E27FC236}">
              <a16:creationId xmlns:a16="http://schemas.microsoft.com/office/drawing/2014/main" id="{561A79C2-D1CF-40D5-95EE-B7565F09B69D}"/>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197" name="ZoneTexte 2196">
          <a:extLst>
            <a:ext uri="{FF2B5EF4-FFF2-40B4-BE49-F238E27FC236}">
              <a16:creationId xmlns:a16="http://schemas.microsoft.com/office/drawing/2014/main" id="{F38CA1A0-A165-4B33-8B3E-08A94518DB23}"/>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198" name="ZoneTexte 2197">
          <a:extLst>
            <a:ext uri="{FF2B5EF4-FFF2-40B4-BE49-F238E27FC236}">
              <a16:creationId xmlns:a16="http://schemas.microsoft.com/office/drawing/2014/main" id="{49A01C67-1A07-44F4-9711-8B9E9A7E3934}"/>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199" name="ZoneTexte 2198">
          <a:extLst>
            <a:ext uri="{FF2B5EF4-FFF2-40B4-BE49-F238E27FC236}">
              <a16:creationId xmlns:a16="http://schemas.microsoft.com/office/drawing/2014/main" id="{7A197597-C68C-4391-A106-492B9F0E3CCD}"/>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200" name="ZoneTexte 2199">
          <a:extLst>
            <a:ext uri="{FF2B5EF4-FFF2-40B4-BE49-F238E27FC236}">
              <a16:creationId xmlns:a16="http://schemas.microsoft.com/office/drawing/2014/main" id="{0AF2EFFB-88B7-4641-9D80-59E4CB4E9F8C}"/>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201" name="ZoneTexte 2200">
          <a:extLst>
            <a:ext uri="{FF2B5EF4-FFF2-40B4-BE49-F238E27FC236}">
              <a16:creationId xmlns:a16="http://schemas.microsoft.com/office/drawing/2014/main" id="{2C6254E6-6100-40E7-963A-04000B8EE8B2}"/>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202" name="ZoneTexte 2201">
          <a:extLst>
            <a:ext uri="{FF2B5EF4-FFF2-40B4-BE49-F238E27FC236}">
              <a16:creationId xmlns:a16="http://schemas.microsoft.com/office/drawing/2014/main" id="{2DCDE9F8-3D0C-44BD-B7AC-2996991DE2C5}"/>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203" name="ZoneTexte 2202">
          <a:extLst>
            <a:ext uri="{FF2B5EF4-FFF2-40B4-BE49-F238E27FC236}">
              <a16:creationId xmlns:a16="http://schemas.microsoft.com/office/drawing/2014/main" id="{7A57AA32-8F1E-444F-B8B6-65D975A21658}"/>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204" name="ZoneTexte 2203">
          <a:extLst>
            <a:ext uri="{FF2B5EF4-FFF2-40B4-BE49-F238E27FC236}">
              <a16:creationId xmlns:a16="http://schemas.microsoft.com/office/drawing/2014/main" id="{06DA287B-1D81-46ED-A229-646C91CD6CB9}"/>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205" name="ZoneTexte 2204">
          <a:extLst>
            <a:ext uri="{FF2B5EF4-FFF2-40B4-BE49-F238E27FC236}">
              <a16:creationId xmlns:a16="http://schemas.microsoft.com/office/drawing/2014/main" id="{C811D17E-B172-4B9D-A375-1388FE21CDD3}"/>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44</xdr:row>
      <xdr:rowOff>128587</xdr:rowOff>
    </xdr:from>
    <xdr:ext cx="65" cy="172227"/>
    <xdr:sp macro="" textlink="">
      <xdr:nvSpPr>
        <xdr:cNvPr id="2206" name="ZoneTexte 2205">
          <a:extLst>
            <a:ext uri="{FF2B5EF4-FFF2-40B4-BE49-F238E27FC236}">
              <a16:creationId xmlns:a16="http://schemas.microsoft.com/office/drawing/2014/main" id="{A53EFCE0-DB9D-48B5-8B6D-98F9A848AFF4}"/>
            </a:ext>
          </a:extLst>
        </xdr:cNvPr>
        <xdr:cNvSpPr txBox="1"/>
      </xdr:nvSpPr>
      <xdr:spPr>
        <a:xfrm>
          <a:off x="13506450" y="1215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207" name="ZoneTexte 2206">
          <a:extLst>
            <a:ext uri="{FF2B5EF4-FFF2-40B4-BE49-F238E27FC236}">
              <a16:creationId xmlns:a16="http://schemas.microsoft.com/office/drawing/2014/main" id="{6F73D246-A7F0-4A29-B037-4996C1F597FD}"/>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208" name="ZoneTexte 2207">
          <a:extLst>
            <a:ext uri="{FF2B5EF4-FFF2-40B4-BE49-F238E27FC236}">
              <a16:creationId xmlns:a16="http://schemas.microsoft.com/office/drawing/2014/main" id="{5B18909A-2487-4F0A-872E-F1A167DCEB16}"/>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209" name="ZoneTexte 2208">
          <a:extLst>
            <a:ext uri="{FF2B5EF4-FFF2-40B4-BE49-F238E27FC236}">
              <a16:creationId xmlns:a16="http://schemas.microsoft.com/office/drawing/2014/main" id="{F3E3A4BD-BC36-4E38-86EE-2D49377A507C}"/>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210" name="ZoneTexte 2209">
          <a:extLst>
            <a:ext uri="{FF2B5EF4-FFF2-40B4-BE49-F238E27FC236}">
              <a16:creationId xmlns:a16="http://schemas.microsoft.com/office/drawing/2014/main" id="{82E147F5-CDBA-4AE5-B5D8-C175CEA2EE22}"/>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211" name="ZoneTexte 2210">
          <a:extLst>
            <a:ext uri="{FF2B5EF4-FFF2-40B4-BE49-F238E27FC236}">
              <a16:creationId xmlns:a16="http://schemas.microsoft.com/office/drawing/2014/main" id="{AF134697-84DA-4FE0-BAEA-0CF04109535F}"/>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212" name="ZoneTexte 2211">
          <a:extLst>
            <a:ext uri="{FF2B5EF4-FFF2-40B4-BE49-F238E27FC236}">
              <a16:creationId xmlns:a16="http://schemas.microsoft.com/office/drawing/2014/main" id="{86E65F26-EDBB-4DC3-A861-ED4F53702BFB}"/>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213" name="ZoneTexte 2212">
          <a:extLst>
            <a:ext uri="{FF2B5EF4-FFF2-40B4-BE49-F238E27FC236}">
              <a16:creationId xmlns:a16="http://schemas.microsoft.com/office/drawing/2014/main" id="{F0AD3740-08C8-4FDE-B27B-96D40634002F}"/>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214" name="ZoneTexte 2213">
          <a:extLst>
            <a:ext uri="{FF2B5EF4-FFF2-40B4-BE49-F238E27FC236}">
              <a16:creationId xmlns:a16="http://schemas.microsoft.com/office/drawing/2014/main" id="{BA1F327D-A6F0-4B6C-83FB-AB62163FED39}"/>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215" name="ZoneTexte 2214">
          <a:extLst>
            <a:ext uri="{FF2B5EF4-FFF2-40B4-BE49-F238E27FC236}">
              <a16:creationId xmlns:a16="http://schemas.microsoft.com/office/drawing/2014/main" id="{0BDD5D6B-0DF2-4E87-B152-FD10D9E81B48}"/>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216" name="ZoneTexte 2215">
          <a:extLst>
            <a:ext uri="{FF2B5EF4-FFF2-40B4-BE49-F238E27FC236}">
              <a16:creationId xmlns:a16="http://schemas.microsoft.com/office/drawing/2014/main" id="{F3304DE9-C0CC-4FB6-9548-FC5647591B0E}"/>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217" name="ZoneTexte 2216">
          <a:extLst>
            <a:ext uri="{FF2B5EF4-FFF2-40B4-BE49-F238E27FC236}">
              <a16:creationId xmlns:a16="http://schemas.microsoft.com/office/drawing/2014/main" id="{47C9C035-9CC7-4E7B-B1E7-27CD2FB61D16}"/>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218" name="ZoneTexte 2217">
          <a:extLst>
            <a:ext uri="{FF2B5EF4-FFF2-40B4-BE49-F238E27FC236}">
              <a16:creationId xmlns:a16="http://schemas.microsoft.com/office/drawing/2014/main" id="{0FA93824-2ACE-4942-8EEF-DC7D1A75E44D}"/>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219" name="ZoneTexte 2218">
          <a:extLst>
            <a:ext uri="{FF2B5EF4-FFF2-40B4-BE49-F238E27FC236}">
              <a16:creationId xmlns:a16="http://schemas.microsoft.com/office/drawing/2014/main" id="{428F891A-570C-4B33-BB4D-911CD246BE10}"/>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220" name="ZoneTexte 2219">
          <a:extLst>
            <a:ext uri="{FF2B5EF4-FFF2-40B4-BE49-F238E27FC236}">
              <a16:creationId xmlns:a16="http://schemas.microsoft.com/office/drawing/2014/main" id="{50E65979-3769-473B-8EE6-23289CABAB2B}"/>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221" name="ZoneTexte 2220">
          <a:extLst>
            <a:ext uri="{FF2B5EF4-FFF2-40B4-BE49-F238E27FC236}">
              <a16:creationId xmlns:a16="http://schemas.microsoft.com/office/drawing/2014/main" id="{0F6D07DA-463E-4CEB-81D8-9F016C43EA9E}"/>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222" name="ZoneTexte 2221">
          <a:extLst>
            <a:ext uri="{FF2B5EF4-FFF2-40B4-BE49-F238E27FC236}">
              <a16:creationId xmlns:a16="http://schemas.microsoft.com/office/drawing/2014/main" id="{98C92436-F9C9-4013-B07A-8E87A9E62DC0}"/>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223" name="ZoneTexte 2222">
          <a:extLst>
            <a:ext uri="{FF2B5EF4-FFF2-40B4-BE49-F238E27FC236}">
              <a16:creationId xmlns:a16="http://schemas.microsoft.com/office/drawing/2014/main" id="{31B153A5-7D36-444C-B98F-B2EB6EBDB830}"/>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224" name="ZoneTexte 2223">
          <a:extLst>
            <a:ext uri="{FF2B5EF4-FFF2-40B4-BE49-F238E27FC236}">
              <a16:creationId xmlns:a16="http://schemas.microsoft.com/office/drawing/2014/main" id="{6D4EDA24-C6B8-487E-A7A6-7C09A8345EBA}"/>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225" name="ZoneTexte 2224">
          <a:extLst>
            <a:ext uri="{FF2B5EF4-FFF2-40B4-BE49-F238E27FC236}">
              <a16:creationId xmlns:a16="http://schemas.microsoft.com/office/drawing/2014/main" id="{11657993-7A64-4B44-B9BD-EE1436DF057A}"/>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226" name="ZoneTexte 2225">
          <a:extLst>
            <a:ext uri="{FF2B5EF4-FFF2-40B4-BE49-F238E27FC236}">
              <a16:creationId xmlns:a16="http://schemas.microsoft.com/office/drawing/2014/main" id="{42718382-9F1B-4DE1-A096-98B74A6853E2}"/>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27" name="ZoneTexte 2226">
          <a:extLst>
            <a:ext uri="{FF2B5EF4-FFF2-40B4-BE49-F238E27FC236}">
              <a16:creationId xmlns:a16="http://schemas.microsoft.com/office/drawing/2014/main" id="{BECA5CEB-7996-416C-AF2D-D90A9561B9CC}"/>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228" name="ZoneTexte 2227">
          <a:extLst>
            <a:ext uri="{FF2B5EF4-FFF2-40B4-BE49-F238E27FC236}">
              <a16:creationId xmlns:a16="http://schemas.microsoft.com/office/drawing/2014/main" id="{FCCF4790-4CF7-4E40-9BD9-484CC98D5E6E}"/>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29" name="ZoneTexte 2228">
          <a:extLst>
            <a:ext uri="{FF2B5EF4-FFF2-40B4-BE49-F238E27FC236}">
              <a16:creationId xmlns:a16="http://schemas.microsoft.com/office/drawing/2014/main" id="{36A6E0CC-13ED-4606-938C-6626AC8BA422}"/>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230" name="ZoneTexte 2229">
          <a:extLst>
            <a:ext uri="{FF2B5EF4-FFF2-40B4-BE49-F238E27FC236}">
              <a16:creationId xmlns:a16="http://schemas.microsoft.com/office/drawing/2014/main" id="{BA4E92E1-6730-4E89-8C07-46C06B43DB09}"/>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31" name="ZoneTexte 2230">
          <a:extLst>
            <a:ext uri="{FF2B5EF4-FFF2-40B4-BE49-F238E27FC236}">
              <a16:creationId xmlns:a16="http://schemas.microsoft.com/office/drawing/2014/main" id="{F42E564E-0F75-471D-9876-4436AA8040AC}"/>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32" name="ZoneTexte 2231">
          <a:extLst>
            <a:ext uri="{FF2B5EF4-FFF2-40B4-BE49-F238E27FC236}">
              <a16:creationId xmlns:a16="http://schemas.microsoft.com/office/drawing/2014/main" id="{468D7A73-C918-433C-9194-471D8AF8D5E7}"/>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33" name="ZoneTexte 2232">
          <a:extLst>
            <a:ext uri="{FF2B5EF4-FFF2-40B4-BE49-F238E27FC236}">
              <a16:creationId xmlns:a16="http://schemas.microsoft.com/office/drawing/2014/main" id="{CA1B5878-570E-4F75-9B89-7CEA9825B90A}"/>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34" name="ZoneTexte 2233">
          <a:extLst>
            <a:ext uri="{FF2B5EF4-FFF2-40B4-BE49-F238E27FC236}">
              <a16:creationId xmlns:a16="http://schemas.microsoft.com/office/drawing/2014/main" id="{34BAED6C-33D1-4114-86AF-0CB7672DDDE8}"/>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35" name="ZoneTexte 2234">
          <a:extLst>
            <a:ext uri="{FF2B5EF4-FFF2-40B4-BE49-F238E27FC236}">
              <a16:creationId xmlns:a16="http://schemas.microsoft.com/office/drawing/2014/main" id="{627EA198-639A-453C-ABED-F4567F11D9FA}"/>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36" name="ZoneTexte 2235">
          <a:extLst>
            <a:ext uri="{FF2B5EF4-FFF2-40B4-BE49-F238E27FC236}">
              <a16:creationId xmlns:a16="http://schemas.microsoft.com/office/drawing/2014/main" id="{F0AEABA3-049E-4DEC-84BA-BF6A02EDA8D2}"/>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37" name="ZoneTexte 2236">
          <a:extLst>
            <a:ext uri="{FF2B5EF4-FFF2-40B4-BE49-F238E27FC236}">
              <a16:creationId xmlns:a16="http://schemas.microsoft.com/office/drawing/2014/main" id="{F7E88132-C0DE-434C-81CF-AC1BE701823F}"/>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38" name="ZoneTexte 2237">
          <a:extLst>
            <a:ext uri="{FF2B5EF4-FFF2-40B4-BE49-F238E27FC236}">
              <a16:creationId xmlns:a16="http://schemas.microsoft.com/office/drawing/2014/main" id="{6E4C15B0-F2A9-41F5-9535-BCF8150141EE}"/>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39" name="ZoneTexte 2238">
          <a:extLst>
            <a:ext uri="{FF2B5EF4-FFF2-40B4-BE49-F238E27FC236}">
              <a16:creationId xmlns:a16="http://schemas.microsoft.com/office/drawing/2014/main" id="{8956A466-F3E3-485C-9BB2-61FAC9B70103}"/>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40" name="ZoneTexte 2239">
          <a:extLst>
            <a:ext uri="{FF2B5EF4-FFF2-40B4-BE49-F238E27FC236}">
              <a16:creationId xmlns:a16="http://schemas.microsoft.com/office/drawing/2014/main" id="{314A0A1F-EE93-4B3D-8856-9BFA3DE01785}"/>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41" name="ZoneTexte 2240">
          <a:extLst>
            <a:ext uri="{FF2B5EF4-FFF2-40B4-BE49-F238E27FC236}">
              <a16:creationId xmlns:a16="http://schemas.microsoft.com/office/drawing/2014/main" id="{5B6E7DA8-AA45-4DC4-A885-488AE12A0FE1}"/>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47</xdr:row>
      <xdr:rowOff>128587</xdr:rowOff>
    </xdr:from>
    <xdr:ext cx="65" cy="172227"/>
    <xdr:sp macro="" textlink="">
      <xdr:nvSpPr>
        <xdr:cNvPr id="2242" name="ZoneTexte 2241">
          <a:extLst>
            <a:ext uri="{FF2B5EF4-FFF2-40B4-BE49-F238E27FC236}">
              <a16:creationId xmlns:a16="http://schemas.microsoft.com/office/drawing/2014/main" id="{9114E51A-185D-4EC1-A108-9A984AED84B1}"/>
            </a:ext>
          </a:extLst>
        </xdr:cNvPr>
        <xdr:cNvSpPr txBox="1"/>
      </xdr:nvSpPr>
      <xdr:spPr>
        <a:xfrm>
          <a:off x="13506450" y="12958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43" name="ZoneTexte 2242">
          <a:extLst>
            <a:ext uri="{FF2B5EF4-FFF2-40B4-BE49-F238E27FC236}">
              <a16:creationId xmlns:a16="http://schemas.microsoft.com/office/drawing/2014/main" id="{F6747477-B90B-4BD5-B2D7-747711D04AF6}"/>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44" name="ZoneTexte 2243">
          <a:extLst>
            <a:ext uri="{FF2B5EF4-FFF2-40B4-BE49-F238E27FC236}">
              <a16:creationId xmlns:a16="http://schemas.microsoft.com/office/drawing/2014/main" id="{836C0692-170B-477A-9A43-B86699B3A107}"/>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45" name="ZoneTexte 2244">
          <a:extLst>
            <a:ext uri="{FF2B5EF4-FFF2-40B4-BE49-F238E27FC236}">
              <a16:creationId xmlns:a16="http://schemas.microsoft.com/office/drawing/2014/main" id="{3EB75376-F05E-4CA5-93C3-0F0768A003FE}"/>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46" name="ZoneTexte 2245">
          <a:extLst>
            <a:ext uri="{FF2B5EF4-FFF2-40B4-BE49-F238E27FC236}">
              <a16:creationId xmlns:a16="http://schemas.microsoft.com/office/drawing/2014/main" id="{39C872A9-37FC-4CB6-9276-C2AB4A936EBC}"/>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47" name="ZoneTexte 2246">
          <a:extLst>
            <a:ext uri="{FF2B5EF4-FFF2-40B4-BE49-F238E27FC236}">
              <a16:creationId xmlns:a16="http://schemas.microsoft.com/office/drawing/2014/main" id="{7822F9EE-E256-4AD7-B07A-ED79F7BA96DB}"/>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48" name="ZoneTexte 2247">
          <a:extLst>
            <a:ext uri="{FF2B5EF4-FFF2-40B4-BE49-F238E27FC236}">
              <a16:creationId xmlns:a16="http://schemas.microsoft.com/office/drawing/2014/main" id="{A0011F0B-A4BC-49F4-AE91-4BBFF0BF8058}"/>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49" name="ZoneTexte 2248">
          <a:extLst>
            <a:ext uri="{FF2B5EF4-FFF2-40B4-BE49-F238E27FC236}">
              <a16:creationId xmlns:a16="http://schemas.microsoft.com/office/drawing/2014/main" id="{88BB2900-4525-4E77-8689-4FDD5F9281C6}"/>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50" name="ZoneTexte 2249">
          <a:extLst>
            <a:ext uri="{FF2B5EF4-FFF2-40B4-BE49-F238E27FC236}">
              <a16:creationId xmlns:a16="http://schemas.microsoft.com/office/drawing/2014/main" id="{B1494472-8444-48E4-A18B-E57FA14EA53E}"/>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251" name="ZoneTexte 2250">
          <a:extLst>
            <a:ext uri="{FF2B5EF4-FFF2-40B4-BE49-F238E27FC236}">
              <a16:creationId xmlns:a16="http://schemas.microsoft.com/office/drawing/2014/main" id="{7C08C026-F3BF-4B3E-9A22-5843380E0992}"/>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52" name="ZoneTexte 2251">
          <a:extLst>
            <a:ext uri="{FF2B5EF4-FFF2-40B4-BE49-F238E27FC236}">
              <a16:creationId xmlns:a16="http://schemas.microsoft.com/office/drawing/2014/main" id="{A449D9EA-FDDB-4033-8D95-2215B0167013}"/>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253" name="ZoneTexte 2252">
          <a:extLst>
            <a:ext uri="{FF2B5EF4-FFF2-40B4-BE49-F238E27FC236}">
              <a16:creationId xmlns:a16="http://schemas.microsoft.com/office/drawing/2014/main" id="{8D4F9A8C-B7BC-4D6E-8949-658C039AC8CA}"/>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48</xdr:row>
      <xdr:rowOff>128587</xdr:rowOff>
    </xdr:from>
    <xdr:ext cx="65" cy="172227"/>
    <xdr:sp macro="" textlink="">
      <xdr:nvSpPr>
        <xdr:cNvPr id="2254" name="ZoneTexte 2253">
          <a:extLst>
            <a:ext uri="{FF2B5EF4-FFF2-40B4-BE49-F238E27FC236}">
              <a16:creationId xmlns:a16="http://schemas.microsoft.com/office/drawing/2014/main" id="{3EFDBDAB-B525-4826-AB0B-DF5A958FE6C4}"/>
            </a:ext>
          </a:extLst>
        </xdr:cNvPr>
        <xdr:cNvSpPr txBox="1"/>
      </xdr:nvSpPr>
      <xdr:spPr>
        <a:xfrm>
          <a:off x="13506450" y="132254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255" name="ZoneTexte 2254">
          <a:extLst>
            <a:ext uri="{FF2B5EF4-FFF2-40B4-BE49-F238E27FC236}">
              <a16:creationId xmlns:a16="http://schemas.microsoft.com/office/drawing/2014/main" id="{DF5134AC-88F5-4498-8A18-D9EDAD892DC1}"/>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256" name="ZoneTexte 2255">
          <a:extLst>
            <a:ext uri="{FF2B5EF4-FFF2-40B4-BE49-F238E27FC236}">
              <a16:creationId xmlns:a16="http://schemas.microsoft.com/office/drawing/2014/main" id="{F29EA882-0B3F-4763-A354-018ACB71CD9F}"/>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257" name="ZoneTexte 2256">
          <a:extLst>
            <a:ext uri="{FF2B5EF4-FFF2-40B4-BE49-F238E27FC236}">
              <a16:creationId xmlns:a16="http://schemas.microsoft.com/office/drawing/2014/main" id="{BEC25E93-9522-4012-A052-1E32B220CFA5}"/>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258" name="ZoneTexte 2257">
          <a:extLst>
            <a:ext uri="{FF2B5EF4-FFF2-40B4-BE49-F238E27FC236}">
              <a16:creationId xmlns:a16="http://schemas.microsoft.com/office/drawing/2014/main" id="{F6C91004-B112-4E48-A7B9-6E7A6B40984E}"/>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259" name="ZoneTexte 2258">
          <a:extLst>
            <a:ext uri="{FF2B5EF4-FFF2-40B4-BE49-F238E27FC236}">
              <a16:creationId xmlns:a16="http://schemas.microsoft.com/office/drawing/2014/main" id="{AB46DDD3-C25F-41D7-B7F1-7739C5E14B8B}"/>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260" name="ZoneTexte 2259">
          <a:extLst>
            <a:ext uri="{FF2B5EF4-FFF2-40B4-BE49-F238E27FC236}">
              <a16:creationId xmlns:a16="http://schemas.microsoft.com/office/drawing/2014/main" id="{7EAE42BF-E822-448A-8645-82FA55D28B8F}"/>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261" name="ZoneTexte 2260">
          <a:extLst>
            <a:ext uri="{FF2B5EF4-FFF2-40B4-BE49-F238E27FC236}">
              <a16:creationId xmlns:a16="http://schemas.microsoft.com/office/drawing/2014/main" id="{6AB5357F-B53D-4C60-9253-3C7221DEA1B8}"/>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262" name="ZoneTexte 2261">
          <a:extLst>
            <a:ext uri="{FF2B5EF4-FFF2-40B4-BE49-F238E27FC236}">
              <a16:creationId xmlns:a16="http://schemas.microsoft.com/office/drawing/2014/main" id="{7AFB7CC4-79E3-4403-8AF6-6B864DF53234}"/>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263" name="ZoneTexte 2262">
          <a:extLst>
            <a:ext uri="{FF2B5EF4-FFF2-40B4-BE49-F238E27FC236}">
              <a16:creationId xmlns:a16="http://schemas.microsoft.com/office/drawing/2014/main" id="{2E94BCEC-720B-4B28-837E-88497BACAD73}"/>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264" name="ZoneTexte 2263">
          <a:extLst>
            <a:ext uri="{FF2B5EF4-FFF2-40B4-BE49-F238E27FC236}">
              <a16:creationId xmlns:a16="http://schemas.microsoft.com/office/drawing/2014/main" id="{60960294-5223-40A7-BEA7-80C82D61B42F}"/>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265" name="ZoneTexte 2264">
          <a:extLst>
            <a:ext uri="{FF2B5EF4-FFF2-40B4-BE49-F238E27FC236}">
              <a16:creationId xmlns:a16="http://schemas.microsoft.com/office/drawing/2014/main" id="{897D0E40-29ED-4DD1-8851-D1C8E20C58D0}"/>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49</xdr:row>
      <xdr:rowOff>128587</xdr:rowOff>
    </xdr:from>
    <xdr:ext cx="65" cy="172227"/>
    <xdr:sp macro="" textlink="">
      <xdr:nvSpPr>
        <xdr:cNvPr id="2266" name="ZoneTexte 2265">
          <a:extLst>
            <a:ext uri="{FF2B5EF4-FFF2-40B4-BE49-F238E27FC236}">
              <a16:creationId xmlns:a16="http://schemas.microsoft.com/office/drawing/2014/main" id="{355CE81E-5E96-429F-9883-5617264E569E}"/>
            </a:ext>
          </a:extLst>
        </xdr:cNvPr>
        <xdr:cNvSpPr txBox="1"/>
      </xdr:nvSpPr>
      <xdr:spPr>
        <a:xfrm>
          <a:off x="13506450" y="13492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267" name="ZoneTexte 2266">
          <a:extLst>
            <a:ext uri="{FF2B5EF4-FFF2-40B4-BE49-F238E27FC236}">
              <a16:creationId xmlns:a16="http://schemas.microsoft.com/office/drawing/2014/main" id="{7B1C0E1D-0046-4886-82BB-14FB8B32B512}"/>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268" name="ZoneTexte 2267">
          <a:extLst>
            <a:ext uri="{FF2B5EF4-FFF2-40B4-BE49-F238E27FC236}">
              <a16:creationId xmlns:a16="http://schemas.microsoft.com/office/drawing/2014/main" id="{DC312A0A-4D4B-4F23-B76A-326F30E9ACB5}"/>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269" name="ZoneTexte 2268">
          <a:extLst>
            <a:ext uri="{FF2B5EF4-FFF2-40B4-BE49-F238E27FC236}">
              <a16:creationId xmlns:a16="http://schemas.microsoft.com/office/drawing/2014/main" id="{C5D11A5E-353D-4A48-924F-36AEC09BD995}"/>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270" name="ZoneTexte 2269">
          <a:extLst>
            <a:ext uri="{FF2B5EF4-FFF2-40B4-BE49-F238E27FC236}">
              <a16:creationId xmlns:a16="http://schemas.microsoft.com/office/drawing/2014/main" id="{49E1D330-EB39-4BC9-AC1A-A631AD46E919}"/>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271" name="ZoneTexte 2270">
          <a:extLst>
            <a:ext uri="{FF2B5EF4-FFF2-40B4-BE49-F238E27FC236}">
              <a16:creationId xmlns:a16="http://schemas.microsoft.com/office/drawing/2014/main" id="{4FC78093-D69A-4AAE-A7BB-E40181053A18}"/>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272" name="ZoneTexte 2271">
          <a:extLst>
            <a:ext uri="{FF2B5EF4-FFF2-40B4-BE49-F238E27FC236}">
              <a16:creationId xmlns:a16="http://schemas.microsoft.com/office/drawing/2014/main" id="{155E1447-FCA2-4DA1-BCBE-C73989CEC099}"/>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273" name="ZoneTexte 2272">
          <a:extLst>
            <a:ext uri="{FF2B5EF4-FFF2-40B4-BE49-F238E27FC236}">
              <a16:creationId xmlns:a16="http://schemas.microsoft.com/office/drawing/2014/main" id="{A2F7F82B-18EE-4148-A5F6-21D24B9317AD}"/>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274" name="ZoneTexte 2273">
          <a:extLst>
            <a:ext uri="{FF2B5EF4-FFF2-40B4-BE49-F238E27FC236}">
              <a16:creationId xmlns:a16="http://schemas.microsoft.com/office/drawing/2014/main" id="{E671A4F7-9CD2-4386-8CA3-38BB308681A0}"/>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275" name="ZoneTexte 2274">
          <a:extLst>
            <a:ext uri="{FF2B5EF4-FFF2-40B4-BE49-F238E27FC236}">
              <a16:creationId xmlns:a16="http://schemas.microsoft.com/office/drawing/2014/main" id="{91636024-C4F1-48EA-A1CE-106D82218838}"/>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276" name="ZoneTexte 2275">
          <a:extLst>
            <a:ext uri="{FF2B5EF4-FFF2-40B4-BE49-F238E27FC236}">
              <a16:creationId xmlns:a16="http://schemas.microsoft.com/office/drawing/2014/main" id="{688E36C4-B249-4F19-A389-9E9DF00F8861}"/>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277" name="ZoneTexte 2276">
          <a:extLst>
            <a:ext uri="{FF2B5EF4-FFF2-40B4-BE49-F238E27FC236}">
              <a16:creationId xmlns:a16="http://schemas.microsoft.com/office/drawing/2014/main" id="{269C1E3A-D4DD-43DC-9FCF-1977DB3B9766}"/>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50</xdr:row>
      <xdr:rowOff>128587</xdr:rowOff>
    </xdr:from>
    <xdr:ext cx="65" cy="172227"/>
    <xdr:sp macro="" textlink="">
      <xdr:nvSpPr>
        <xdr:cNvPr id="2278" name="ZoneTexte 2277">
          <a:extLst>
            <a:ext uri="{FF2B5EF4-FFF2-40B4-BE49-F238E27FC236}">
              <a16:creationId xmlns:a16="http://schemas.microsoft.com/office/drawing/2014/main" id="{32BBD887-27A9-46A4-9C79-2539FA5372B7}"/>
            </a:ext>
          </a:extLst>
        </xdr:cNvPr>
        <xdr:cNvSpPr txBox="1"/>
      </xdr:nvSpPr>
      <xdr:spPr>
        <a:xfrm>
          <a:off x="13506450" y="13758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279" name="ZoneTexte 2278">
          <a:extLst>
            <a:ext uri="{FF2B5EF4-FFF2-40B4-BE49-F238E27FC236}">
              <a16:creationId xmlns:a16="http://schemas.microsoft.com/office/drawing/2014/main" id="{FCA6545F-6C03-46CB-A980-0FE3F3882689}"/>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280" name="ZoneTexte 2279">
          <a:extLst>
            <a:ext uri="{FF2B5EF4-FFF2-40B4-BE49-F238E27FC236}">
              <a16:creationId xmlns:a16="http://schemas.microsoft.com/office/drawing/2014/main" id="{B6ADA599-ACD3-4A6F-8973-7F6CB8F7C829}"/>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281" name="ZoneTexte 2280">
          <a:extLst>
            <a:ext uri="{FF2B5EF4-FFF2-40B4-BE49-F238E27FC236}">
              <a16:creationId xmlns:a16="http://schemas.microsoft.com/office/drawing/2014/main" id="{89CB630F-2BF1-4983-8053-6CBC6C5325C6}"/>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282" name="ZoneTexte 2281">
          <a:extLst>
            <a:ext uri="{FF2B5EF4-FFF2-40B4-BE49-F238E27FC236}">
              <a16:creationId xmlns:a16="http://schemas.microsoft.com/office/drawing/2014/main" id="{189820DD-32D6-4376-8CA9-1E9CBE9D999E}"/>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283" name="ZoneTexte 2282">
          <a:extLst>
            <a:ext uri="{FF2B5EF4-FFF2-40B4-BE49-F238E27FC236}">
              <a16:creationId xmlns:a16="http://schemas.microsoft.com/office/drawing/2014/main" id="{7C51225F-17EC-4BDD-81E9-1A99C188EC12}"/>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284" name="ZoneTexte 2283">
          <a:extLst>
            <a:ext uri="{FF2B5EF4-FFF2-40B4-BE49-F238E27FC236}">
              <a16:creationId xmlns:a16="http://schemas.microsoft.com/office/drawing/2014/main" id="{8805BD8A-F642-4C65-85D2-DC198202EA0B}"/>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51</xdr:row>
      <xdr:rowOff>128587</xdr:rowOff>
    </xdr:from>
    <xdr:ext cx="65" cy="172227"/>
    <xdr:sp macro="" textlink="">
      <xdr:nvSpPr>
        <xdr:cNvPr id="2285" name="ZoneTexte 2284">
          <a:extLst>
            <a:ext uri="{FF2B5EF4-FFF2-40B4-BE49-F238E27FC236}">
              <a16:creationId xmlns:a16="http://schemas.microsoft.com/office/drawing/2014/main" id="{E89707B3-E657-4D32-A588-AFFA07EA38E1}"/>
            </a:ext>
          </a:extLst>
        </xdr:cNvPr>
        <xdr:cNvSpPr txBox="1"/>
      </xdr:nvSpPr>
      <xdr:spPr>
        <a:xfrm>
          <a:off x="13506450" y="14025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24</xdr:row>
      <xdr:rowOff>0</xdr:rowOff>
    </xdr:from>
    <xdr:ext cx="65" cy="172227"/>
    <xdr:sp macro="" textlink="">
      <xdr:nvSpPr>
        <xdr:cNvPr id="2286" name="ZoneTexte 2285">
          <a:extLst>
            <a:ext uri="{FF2B5EF4-FFF2-40B4-BE49-F238E27FC236}">
              <a16:creationId xmlns:a16="http://schemas.microsoft.com/office/drawing/2014/main" id="{B85E941B-21E4-4D79-9564-857C95CA55B9}"/>
            </a:ext>
          </a:extLst>
        </xdr:cNvPr>
        <xdr:cNvSpPr txBox="1"/>
      </xdr:nvSpPr>
      <xdr:spPr>
        <a:xfrm>
          <a:off x="16440150" y="669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23</xdr:row>
      <xdr:rowOff>128587</xdr:rowOff>
    </xdr:from>
    <xdr:ext cx="65" cy="172227"/>
    <xdr:sp macro="" textlink="">
      <xdr:nvSpPr>
        <xdr:cNvPr id="2287" name="ZoneTexte 2286">
          <a:extLst>
            <a:ext uri="{FF2B5EF4-FFF2-40B4-BE49-F238E27FC236}">
              <a16:creationId xmlns:a16="http://schemas.microsoft.com/office/drawing/2014/main" id="{F9FC36C1-A379-405E-9416-75EA1A813431}"/>
            </a:ext>
          </a:extLst>
        </xdr:cNvPr>
        <xdr:cNvSpPr txBox="1"/>
      </xdr:nvSpPr>
      <xdr:spPr>
        <a:xfrm>
          <a:off x="164401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23</xdr:row>
      <xdr:rowOff>128587</xdr:rowOff>
    </xdr:from>
    <xdr:ext cx="65" cy="172227"/>
    <xdr:sp macro="" textlink="">
      <xdr:nvSpPr>
        <xdr:cNvPr id="2288" name="ZoneTexte 2287">
          <a:extLst>
            <a:ext uri="{FF2B5EF4-FFF2-40B4-BE49-F238E27FC236}">
              <a16:creationId xmlns:a16="http://schemas.microsoft.com/office/drawing/2014/main" id="{C4B12EEA-C7D7-4300-9B0B-835E6963E0ED}"/>
            </a:ext>
          </a:extLst>
        </xdr:cNvPr>
        <xdr:cNvSpPr txBox="1"/>
      </xdr:nvSpPr>
      <xdr:spPr>
        <a:xfrm>
          <a:off x="15192375"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23</xdr:row>
      <xdr:rowOff>0</xdr:rowOff>
    </xdr:from>
    <xdr:ext cx="65" cy="172227"/>
    <xdr:sp macro="" textlink="">
      <xdr:nvSpPr>
        <xdr:cNvPr id="2289" name="ZoneTexte 2288">
          <a:extLst>
            <a:ext uri="{FF2B5EF4-FFF2-40B4-BE49-F238E27FC236}">
              <a16:creationId xmlns:a16="http://schemas.microsoft.com/office/drawing/2014/main" id="{D7821F90-B7B3-4760-95E3-BFCB7167D034}"/>
            </a:ext>
          </a:extLst>
        </xdr:cNvPr>
        <xdr:cNvSpPr txBox="1"/>
      </xdr:nvSpPr>
      <xdr:spPr>
        <a:xfrm>
          <a:off x="15192375" y="642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24</xdr:row>
      <xdr:rowOff>128587</xdr:rowOff>
    </xdr:from>
    <xdr:ext cx="65" cy="172227"/>
    <xdr:sp macro="" textlink="">
      <xdr:nvSpPr>
        <xdr:cNvPr id="2290" name="ZoneTexte 2289">
          <a:extLst>
            <a:ext uri="{FF2B5EF4-FFF2-40B4-BE49-F238E27FC236}">
              <a16:creationId xmlns:a16="http://schemas.microsoft.com/office/drawing/2014/main" id="{58E7F9BD-B6F8-46C2-A054-2EAFCA5B54DF}"/>
            </a:ext>
          </a:extLst>
        </xdr:cNvPr>
        <xdr:cNvSpPr txBox="1"/>
      </xdr:nvSpPr>
      <xdr:spPr>
        <a:xfrm>
          <a:off x="15192375"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19</xdr:col>
      <xdr:colOff>438150</xdr:colOff>
      <xdr:row>23</xdr:row>
      <xdr:rowOff>128587</xdr:rowOff>
    </xdr:from>
    <xdr:ext cx="65" cy="172227"/>
    <xdr:sp macro="" textlink="">
      <xdr:nvSpPr>
        <xdr:cNvPr id="2291" name="ZoneTexte 2290">
          <a:extLst>
            <a:ext uri="{FF2B5EF4-FFF2-40B4-BE49-F238E27FC236}">
              <a16:creationId xmlns:a16="http://schemas.microsoft.com/office/drawing/2014/main" id="{CF9502E1-F7EF-4919-94AB-448A7964BE7F}"/>
            </a:ext>
          </a:extLst>
        </xdr:cNvPr>
        <xdr:cNvSpPr txBox="1"/>
      </xdr:nvSpPr>
      <xdr:spPr>
        <a:xfrm>
          <a:off x="15192375"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23</xdr:row>
      <xdr:rowOff>128587</xdr:rowOff>
    </xdr:from>
    <xdr:ext cx="65" cy="172227"/>
    <xdr:sp macro="" textlink="">
      <xdr:nvSpPr>
        <xdr:cNvPr id="2292" name="ZoneTexte 2291">
          <a:extLst>
            <a:ext uri="{FF2B5EF4-FFF2-40B4-BE49-F238E27FC236}">
              <a16:creationId xmlns:a16="http://schemas.microsoft.com/office/drawing/2014/main" id="{DBC8232B-8D2C-4657-9D2E-E387ECCAC594}"/>
            </a:ext>
          </a:extLst>
        </xdr:cNvPr>
        <xdr:cNvSpPr txBox="1"/>
      </xdr:nvSpPr>
      <xdr:spPr>
        <a:xfrm>
          <a:off x="164401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23</xdr:row>
      <xdr:rowOff>0</xdr:rowOff>
    </xdr:from>
    <xdr:ext cx="65" cy="172227"/>
    <xdr:sp macro="" textlink="">
      <xdr:nvSpPr>
        <xdr:cNvPr id="2293" name="ZoneTexte 2292">
          <a:extLst>
            <a:ext uri="{FF2B5EF4-FFF2-40B4-BE49-F238E27FC236}">
              <a16:creationId xmlns:a16="http://schemas.microsoft.com/office/drawing/2014/main" id="{1DD730F1-154E-4F36-AE69-AC9EDF5D4218}"/>
            </a:ext>
          </a:extLst>
        </xdr:cNvPr>
        <xdr:cNvSpPr txBox="1"/>
      </xdr:nvSpPr>
      <xdr:spPr>
        <a:xfrm>
          <a:off x="16440150" y="642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24</xdr:row>
      <xdr:rowOff>128587</xdr:rowOff>
    </xdr:from>
    <xdr:ext cx="65" cy="172227"/>
    <xdr:sp macro="" textlink="">
      <xdr:nvSpPr>
        <xdr:cNvPr id="2294" name="ZoneTexte 2293">
          <a:extLst>
            <a:ext uri="{FF2B5EF4-FFF2-40B4-BE49-F238E27FC236}">
              <a16:creationId xmlns:a16="http://schemas.microsoft.com/office/drawing/2014/main" id="{995E724C-0C4F-425C-8A9E-124A80E46F8F}"/>
            </a:ext>
          </a:extLst>
        </xdr:cNvPr>
        <xdr:cNvSpPr txBox="1"/>
      </xdr:nvSpPr>
      <xdr:spPr>
        <a:xfrm>
          <a:off x="164401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23</xdr:row>
      <xdr:rowOff>128587</xdr:rowOff>
    </xdr:from>
    <xdr:ext cx="65" cy="172227"/>
    <xdr:sp macro="" textlink="">
      <xdr:nvSpPr>
        <xdr:cNvPr id="2295" name="ZoneTexte 2294">
          <a:extLst>
            <a:ext uri="{FF2B5EF4-FFF2-40B4-BE49-F238E27FC236}">
              <a16:creationId xmlns:a16="http://schemas.microsoft.com/office/drawing/2014/main" id="{BA638D5C-84A9-464E-BB94-02B4F1ABA638}"/>
            </a:ext>
          </a:extLst>
        </xdr:cNvPr>
        <xdr:cNvSpPr txBox="1"/>
      </xdr:nvSpPr>
      <xdr:spPr>
        <a:xfrm>
          <a:off x="164401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23</xdr:row>
      <xdr:rowOff>128587</xdr:rowOff>
    </xdr:from>
    <xdr:ext cx="65" cy="172227"/>
    <xdr:sp macro="" textlink="">
      <xdr:nvSpPr>
        <xdr:cNvPr id="2296" name="ZoneTexte 2295">
          <a:extLst>
            <a:ext uri="{FF2B5EF4-FFF2-40B4-BE49-F238E27FC236}">
              <a16:creationId xmlns:a16="http://schemas.microsoft.com/office/drawing/2014/main" id="{C4D4B492-5183-42FD-AF50-82176B893358}"/>
            </a:ext>
          </a:extLst>
        </xdr:cNvPr>
        <xdr:cNvSpPr txBox="1"/>
      </xdr:nvSpPr>
      <xdr:spPr>
        <a:xfrm>
          <a:off x="164401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23</xdr:row>
      <xdr:rowOff>0</xdr:rowOff>
    </xdr:from>
    <xdr:ext cx="65" cy="172227"/>
    <xdr:sp macro="" textlink="">
      <xdr:nvSpPr>
        <xdr:cNvPr id="2297" name="ZoneTexte 2296">
          <a:extLst>
            <a:ext uri="{FF2B5EF4-FFF2-40B4-BE49-F238E27FC236}">
              <a16:creationId xmlns:a16="http://schemas.microsoft.com/office/drawing/2014/main" id="{35D99B4A-74DC-490E-8E26-621592376C48}"/>
            </a:ext>
          </a:extLst>
        </xdr:cNvPr>
        <xdr:cNvSpPr txBox="1"/>
      </xdr:nvSpPr>
      <xdr:spPr>
        <a:xfrm>
          <a:off x="16440150" y="642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24</xdr:row>
      <xdr:rowOff>128587</xdr:rowOff>
    </xdr:from>
    <xdr:ext cx="65" cy="172227"/>
    <xdr:sp macro="" textlink="">
      <xdr:nvSpPr>
        <xdr:cNvPr id="2298" name="ZoneTexte 2297">
          <a:extLst>
            <a:ext uri="{FF2B5EF4-FFF2-40B4-BE49-F238E27FC236}">
              <a16:creationId xmlns:a16="http://schemas.microsoft.com/office/drawing/2014/main" id="{B6D32C36-FE30-46AC-AB3D-9D3718A5A713}"/>
            </a:ext>
          </a:extLst>
        </xdr:cNvPr>
        <xdr:cNvSpPr txBox="1"/>
      </xdr:nvSpPr>
      <xdr:spPr>
        <a:xfrm>
          <a:off x="16440150" y="6824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20</xdr:col>
      <xdr:colOff>438150</xdr:colOff>
      <xdr:row>23</xdr:row>
      <xdr:rowOff>128587</xdr:rowOff>
    </xdr:from>
    <xdr:ext cx="65" cy="172227"/>
    <xdr:sp macro="" textlink="">
      <xdr:nvSpPr>
        <xdr:cNvPr id="2299" name="ZoneTexte 2298">
          <a:extLst>
            <a:ext uri="{FF2B5EF4-FFF2-40B4-BE49-F238E27FC236}">
              <a16:creationId xmlns:a16="http://schemas.microsoft.com/office/drawing/2014/main" id="{E3BAF9E2-B415-4B5D-9DFE-D058D9BAA61E}"/>
            </a:ext>
          </a:extLst>
        </xdr:cNvPr>
        <xdr:cNvSpPr txBox="1"/>
      </xdr:nvSpPr>
      <xdr:spPr>
        <a:xfrm>
          <a:off x="16440150" y="65579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00" name="ZoneTexte 2299">
          <a:extLst>
            <a:ext uri="{FF2B5EF4-FFF2-40B4-BE49-F238E27FC236}">
              <a16:creationId xmlns:a16="http://schemas.microsoft.com/office/drawing/2014/main" id="{7C0C5BD1-4C0C-4786-A4CA-D013AA34C5CC}"/>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01" name="ZoneTexte 2300">
          <a:extLst>
            <a:ext uri="{FF2B5EF4-FFF2-40B4-BE49-F238E27FC236}">
              <a16:creationId xmlns:a16="http://schemas.microsoft.com/office/drawing/2014/main" id="{5E2B808E-8D9A-423F-BB1C-C3CEC8744480}"/>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02" name="ZoneTexte 2301">
          <a:extLst>
            <a:ext uri="{FF2B5EF4-FFF2-40B4-BE49-F238E27FC236}">
              <a16:creationId xmlns:a16="http://schemas.microsoft.com/office/drawing/2014/main" id="{5014F054-501A-44C0-92A5-FCE1114998DE}"/>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03" name="ZoneTexte 2302">
          <a:extLst>
            <a:ext uri="{FF2B5EF4-FFF2-40B4-BE49-F238E27FC236}">
              <a16:creationId xmlns:a16="http://schemas.microsoft.com/office/drawing/2014/main" id="{0E663111-3A8A-4D40-ADC8-1D5DB1959FE1}"/>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04" name="ZoneTexte 2303">
          <a:extLst>
            <a:ext uri="{FF2B5EF4-FFF2-40B4-BE49-F238E27FC236}">
              <a16:creationId xmlns:a16="http://schemas.microsoft.com/office/drawing/2014/main" id="{21FEBA22-FEF9-4866-9D98-5D73C691F797}"/>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05" name="ZoneTexte 2304">
          <a:extLst>
            <a:ext uri="{FF2B5EF4-FFF2-40B4-BE49-F238E27FC236}">
              <a16:creationId xmlns:a16="http://schemas.microsoft.com/office/drawing/2014/main" id="{61C0AB07-B360-4310-8C09-8E7218688EE6}"/>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06" name="ZoneTexte 2305">
          <a:extLst>
            <a:ext uri="{FF2B5EF4-FFF2-40B4-BE49-F238E27FC236}">
              <a16:creationId xmlns:a16="http://schemas.microsoft.com/office/drawing/2014/main" id="{C9F9F350-8277-477B-86E4-B2377FA8527B}"/>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07" name="ZoneTexte 2306">
          <a:extLst>
            <a:ext uri="{FF2B5EF4-FFF2-40B4-BE49-F238E27FC236}">
              <a16:creationId xmlns:a16="http://schemas.microsoft.com/office/drawing/2014/main" id="{778CEEC7-FDAB-4E69-84DC-0F81B7528F57}"/>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08" name="ZoneTexte 2307">
          <a:extLst>
            <a:ext uri="{FF2B5EF4-FFF2-40B4-BE49-F238E27FC236}">
              <a16:creationId xmlns:a16="http://schemas.microsoft.com/office/drawing/2014/main" id="{38818AEC-D28F-44E3-8BEC-3585EDD97173}"/>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09" name="ZoneTexte 2308">
          <a:extLst>
            <a:ext uri="{FF2B5EF4-FFF2-40B4-BE49-F238E27FC236}">
              <a16:creationId xmlns:a16="http://schemas.microsoft.com/office/drawing/2014/main" id="{4A568DF3-141D-4B9F-9968-44EB3CCDB99F}"/>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10" name="ZoneTexte 2309">
          <a:extLst>
            <a:ext uri="{FF2B5EF4-FFF2-40B4-BE49-F238E27FC236}">
              <a16:creationId xmlns:a16="http://schemas.microsoft.com/office/drawing/2014/main" id="{0660E9AA-9009-4408-9B50-CCD6B0C3DC33}"/>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11" name="ZoneTexte 2310">
          <a:extLst>
            <a:ext uri="{FF2B5EF4-FFF2-40B4-BE49-F238E27FC236}">
              <a16:creationId xmlns:a16="http://schemas.microsoft.com/office/drawing/2014/main" id="{15AF9D5B-111D-4DA4-97C3-BE75E882B82F}"/>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12" name="ZoneTexte 2311">
          <a:extLst>
            <a:ext uri="{FF2B5EF4-FFF2-40B4-BE49-F238E27FC236}">
              <a16:creationId xmlns:a16="http://schemas.microsoft.com/office/drawing/2014/main" id="{5A96B266-2258-4B45-9BC0-686BCEABCEA1}"/>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13" name="ZoneTexte 2312">
          <a:extLst>
            <a:ext uri="{FF2B5EF4-FFF2-40B4-BE49-F238E27FC236}">
              <a16:creationId xmlns:a16="http://schemas.microsoft.com/office/drawing/2014/main" id="{FB8EC490-A5BB-418F-BE09-15D6A0A33AEE}"/>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14" name="ZoneTexte 2313">
          <a:extLst>
            <a:ext uri="{FF2B5EF4-FFF2-40B4-BE49-F238E27FC236}">
              <a16:creationId xmlns:a16="http://schemas.microsoft.com/office/drawing/2014/main" id="{676D2A71-1EC0-4BE1-AF0A-B9D8F74A6052}"/>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15" name="ZoneTexte 2314">
          <a:extLst>
            <a:ext uri="{FF2B5EF4-FFF2-40B4-BE49-F238E27FC236}">
              <a16:creationId xmlns:a16="http://schemas.microsoft.com/office/drawing/2014/main" id="{E142AE6D-A50D-4EFE-9837-667FDF925FE2}"/>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16" name="ZoneTexte 2315">
          <a:extLst>
            <a:ext uri="{FF2B5EF4-FFF2-40B4-BE49-F238E27FC236}">
              <a16:creationId xmlns:a16="http://schemas.microsoft.com/office/drawing/2014/main" id="{C33F0729-65AF-4877-BCB6-A2BE3E61AC41}"/>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17" name="ZoneTexte 2316">
          <a:extLst>
            <a:ext uri="{FF2B5EF4-FFF2-40B4-BE49-F238E27FC236}">
              <a16:creationId xmlns:a16="http://schemas.microsoft.com/office/drawing/2014/main" id="{8658496D-29E9-4FBF-B34A-4F9ACE2E6D08}"/>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18" name="ZoneTexte 2317">
          <a:extLst>
            <a:ext uri="{FF2B5EF4-FFF2-40B4-BE49-F238E27FC236}">
              <a16:creationId xmlns:a16="http://schemas.microsoft.com/office/drawing/2014/main" id="{BB5DA439-C056-4696-8C45-7E20DF179CAC}"/>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19" name="ZoneTexte 2318">
          <a:extLst>
            <a:ext uri="{FF2B5EF4-FFF2-40B4-BE49-F238E27FC236}">
              <a16:creationId xmlns:a16="http://schemas.microsoft.com/office/drawing/2014/main" id="{8F8C872B-C3ED-472F-B404-98445F9248B4}"/>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20" name="ZoneTexte 2319">
          <a:extLst>
            <a:ext uri="{FF2B5EF4-FFF2-40B4-BE49-F238E27FC236}">
              <a16:creationId xmlns:a16="http://schemas.microsoft.com/office/drawing/2014/main" id="{21E2AF9E-4AF2-48D4-8A63-57457A61BC7C}"/>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21" name="ZoneTexte 2320">
          <a:extLst>
            <a:ext uri="{FF2B5EF4-FFF2-40B4-BE49-F238E27FC236}">
              <a16:creationId xmlns:a16="http://schemas.microsoft.com/office/drawing/2014/main" id="{C1ED698D-DE88-4D8F-8B12-2E477E8543A5}"/>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22" name="ZoneTexte 2321">
          <a:extLst>
            <a:ext uri="{FF2B5EF4-FFF2-40B4-BE49-F238E27FC236}">
              <a16:creationId xmlns:a16="http://schemas.microsoft.com/office/drawing/2014/main" id="{1A65873C-35B9-48C6-92A1-12AA764C6177}"/>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23" name="ZoneTexte 2322">
          <a:extLst>
            <a:ext uri="{FF2B5EF4-FFF2-40B4-BE49-F238E27FC236}">
              <a16:creationId xmlns:a16="http://schemas.microsoft.com/office/drawing/2014/main" id="{8AB999AA-4CD5-40A3-9F69-FDBDD794BAAA}"/>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24" name="ZoneTexte 2323">
          <a:extLst>
            <a:ext uri="{FF2B5EF4-FFF2-40B4-BE49-F238E27FC236}">
              <a16:creationId xmlns:a16="http://schemas.microsoft.com/office/drawing/2014/main" id="{11B4AFE8-D405-4DAF-AF45-9E5AC6DF380A}"/>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25" name="ZoneTexte 2324">
          <a:extLst>
            <a:ext uri="{FF2B5EF4-FFF2-40B4-BE49-F238E27FC236}">
              <a16:creationId xmlns:a16="http://schemas.microsoft.com/office/drawing/2014/main" id="{6260CB5A-C8F2-4E9D-99AE-3C95625B4987}"/>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26" name="ZoneTexte 2325">
          <a:extLst>
            <a:ext uri="{FF2B5EF4-FFF2-40B4-BE49-F238E27FC236}">
              <a16:creationId xmlns:a16="http://schemas.microsoft.com/office/drawing/2014/main" id="{9C429B14-FD76-4516-9B5D-D46CF8770452}"/>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27" name="ZoneTexte 2326">
          <a:extLst>
            <a:ext uri="{FF2B5EF4-FFF2-40B4-BE49-F238E27FC236}">
              <a16:creationId xmlns:a16="http://schemas.microsoft.com/office/drawing/2014/main" id="{702DF894-3D4A-4BEE-8444-30D65184D1DF}"/>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28" name="ZoneTexte 2327">
          <a:extLst>
            <a:ext uri="{FF2B5EF4-FFF2-40B4-BE49-F238E27FC236}">
              <a16:creationId xmlns:a16="http://schemas.microsoft.com/office/drawing/2014/main" id="{FEDBC0A4-94F0-4F4B-8813-8606976D34C3}"/>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29" name="ZoneTexte 2328">
          <a:extLst>
            <a:ext uri="{FF2B5EF4-FFF2-40B4-BE49-F238E27FC236}">
              <a16:creationId xmlns:a16="http://schemas.microsoft.com/office/drawing/2014/main" id="{D82BB103-8BCC-418A-A4AE-9E726B9B3DF0}"/>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30" name="ZoneTexte 2329">
          <a:extLst>
            <a:ext uri="{FF2B5EF4-FFF2-40B4-BE49-F238E27FC236}">
              <a16:creationId xmlns:a16="http://schemas.microsoft.com/office/drawing/2014/main" id="{BC62E96C-99D6-4426-8C28-438004C86E8A}"/>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31" name="ZoneTexte 2330">
          <a:extLst>
            <a:ext uri="{FF2B5EF4-FFF2-40B4-BE49-F238E27FC236}">
              <a16:creationId xmlns:a16="http://schemas.microsoft.com/office/drawing/2014/main" id="{5D3D7438-8FFF-44F7-946B-BF5167F2B013}"/>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32" name="ZoneTexte 2331">
          <a:extLst>
            <a:ext uri="{FF2B5EF4-FFF2-40B4-BE49-F238E27FC236}">
              <a16:creationId xmlns:a16="http://schemas.microsoft.com/office/drawing/2014/main" id="{29499FAA-5DF1-4A3D-8045-0F40A60FA440}"/>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33" name="ZoneTexte 2332">
          <a:extLst>
            <a:ext uri="{FF2B5EF4-FFF2-40B4-BE49-F238E27FC236}">
              <a16:creationId xmlns:a16="http://schemas.microsoft.com/office/drawing/2014/main" id="{CB331585-99BF-4883-B746-ABF68364E8D9}"/>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34" name="ZoneTexte 2333">
          <a:extLst>
            <a:ext uri="{FF2B5EF4-FFF2-40B4-BE49-F238E27FC236}">
              <a16:creationId xmlns:a16="http://schemas.microsoft.com/office/drawing/2014/main" id="{C22E23EA-E658-4889-BFF0-69F63EC7CB9F}"/>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35" name="ZoneTexte 2334">
          <a:extLst>
            <a:ext uri="{FF2B5EF4-FFF2-40B4-BE49-F238E27FC236}">
              <a16:creationId xmlns:a16="http://schemas.microsoft.com/office/drawing/2014/main" id="{4DB3FFF1-58DC-4FA5-B208-38F641489640}"/>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36" name="ZoneTexte 2335">
          <a:extLst>
            <a:ext uri="{FF2B5EF4-FFF2-40B4-BE49-F238E27FC236}">
              <a16:creationId xmlns:a16="http://schemas.microsoft.com/office/drawing/2014/main" id="{9CA90950-AD2F-46C1-A4F8-0AA41A85681F}"/>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37" name="ZoneTexte 2336">
          <a:extLst>
            <a:ext uri="{FF2B5EF4-FFF2-40B4-BE49-F238E27FC236}">
              <a16:creationId xmlns:a16="http://schemas.microsoft.com/office/drawing/2014/main" id="{6523B68C-E385-4A3A-BA9C-8151154F2B0F}"/>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38" name="ZoneTexte 2337">
          <a:extLst>
            <a:ext uri="{FF2B5EF4-FFF2-40B4-BE49-F238E27FC236}">
              <a16:creationId xmlns:a16="http://schemas.microsoft.com/office/drawing/2014/main" id="{1C8841CE-F614-423E-A46A-25668B7CF454}"/>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39" name="ZoneTexte 2338">
          <a:extLst>
            <a:ext uri="{FF2B5EF4-FFF2-40B4-BE49-F238E27FC236}">
              <a16:creationId xmlns:a16="http://schemas.microsoft.com/office/drawing/2014/main" id="{E7388C6C-F165-44A8-B9E4-FF8A06BAA301}"/>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40" name="ZoneTexte 2339">
          <a:extLst>
            <a:ext uri="{FF2B5EF4-FFF2-40B4-BE49-F238E27FC236}">
              <a16:creationId xmlns:a16="http://schemas.microsoft.com/office/drawing/2014/main" id="{63A41B78-8DCC-4845-AC39-A669AF2C31CA}"/>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41" name="ZoneTexte 2340">
          <a:extLst>
            <a:ext uri="{FF2B5EF4-FFF2-40B4-BE49-F238E27FC236}">
              <a16:creationId xmlns:a16="http://schemas.microsoft.com/office/drawing/2014/main" id="{9211AD6A-A9DD-4650-A70A-430F6EF7F63A}"/>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42" name="ZoneTexte 2341">
          <a:extLst>
            <a:ext uri="{FF2B5EF4-FFF2-40B4-BE49-F238E27FC236}">
              <a16:creationId xmlns:a16="http://schemas.microsoft.com/office/drawing/2014/main" id="{CC02A5FF-1F3F-4EC6-964F-1043EB67F05A}"/>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43" name="ZoneTexte 2342">
          <a:extLst>
            <a:ext uri="{FF2B5EF4-FFF2-40B4-BE49-F238E27FC236}">
              <a16:creationId xmlns:a16="http://schemas.microsoft.com/office/drawing/2014/main" id="{AD1DFE6D-041E-48C9-9821-8E7D7CF3E4E1}"/>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44" name="ZoneTexte 2343">
          <a:extLst>
            <a:ext uri="{FF2B5EF4-FFF2-40B4-BE49-F238E27FC236}">
              <a16:creationId xmlns:a16="http://schemas.microsoft.com/office/drawing/2014/main" id="{E2A5B0D8-2379-46D7-A463-06BC13A90FCC}"/>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45" name="ZoneTexte 2344">
          <a:extLst>
            <a:ext uri="{FF2B5EF4-FFF2-40B4-BE49-F238E27FC236}">
              <a16:creationId xmlns:a16="http://schemas.microsoft.com/office/drawing/2014/main" id="{52693099-0E76-484F-B7AF-EEE6FB615C42}"/>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46" name="ZoneTexte 2345">
          <a:extLst>
            <a:ext uri="{FF2B5EF4-FFF2-40B4-BE49-F238E27FC236}">
              <a16:creationId xmlns:a16="http://schemas.microsoft.com/office/drawing/2014/main" id="{2C451F10-31A5-4110-942C-6B5449377E61}"/>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47" name="ZoneTexte 2346">
          <a:extLst>
            <a:ext uri="{FF2B5EF4-FFF2-40B4-BE49-F238E27FC236}">
              <a16:creationId xmlns:a16="http://schemas.microsoft.com/office/drawing/2014/main" id="{5FC46523-3378-4B3D-849A-AC6D1E3D8970}"/>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48" name="ZoneTexte 2347">
          <a:extLst>
            <a:ext uri="{FF2B5EF4-FFF2-40B4-BE49-F238E27FC236}">
              <a16:creationId xmlns:a16="http://schemas.microsoft.com/office/drawing/2014/main" id="{799236F3-96E8-48D9-95EC-A041CCA8F2EF}"/>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49" name="ZoneTexte 2348">
          <a:extLst>
            <a:ext uri="{FF2B5EF4-FFF2-40B4-BE49-F238E27FC236}">
              <a16:creationId xmlns:a16="http://schemas.microsoft.com/office/drawing/2014/main" id="{9D5F4D69-8282-4FD6-97E1-321DC8359E11}"/>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50" name="ZoneTexte 2349">
          <a:extLst>
            <a:ext uri="{FF2B5EF4-FFF2-40B4-BE49-F238E27FC236}">
              <a16:creationId xmlns:a16="http://schemas.microsoft.com/office/drawing/2014/main" id="{9807859E-120A-4210-B2FE-84B3A64B018A}"/>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51" name="ZoneTexte 2350">
          <a:extLst>
            <a:ext uri="{FF2B5EF4-FFF2-40B4-BE49-F238E27FC236}">
              <a16:creationId xmlns:a16="http://schemas.microsoft.com/office/drawing/2014/main" id="{04324104-11BC-47C8-9253-780DBA155779}"/>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52" name="ZoneTexte 2351">
          <a:extLst>
            <a:ext uri="{FF2B5EF4-FFF2-40B4-BE49-F238E27FC236}">
              <a16:creationId xmlns:a16="http://schemas.microsoft.com/office/drawing/2014/main" id="{BC32C0E5-1235-4BC0-A0A4-0EB5312E1425}"/>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53" name="ZoneTexte 2352">
          <a:extLst>
            <a:ext uri="{FF2B5EF4-FFF2-40B4-BE49-F238E27FC236}">
              <a16:creationId xmlns:a16="http://schemas.microsoft.com/office/drawing/2014/main" id="{F5908E8C-8A17-4F3F-9D81-834A25DC8660}"/>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54" name="ZoneTexte 2353">
          <a:extLst>
            <a:ext uri="{FF2B5EF4-FFF2-40B4-BE49-F238E27FC236}">
              <a16:creationId xmlns:a16="http://schemas.microsoft.com/office/drawing/2014/main" id="{9F43284E-15B9-4A34-87C5-70E7A790F300}"/>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55" name="ZoneTexte 2354">
          <a:extLst>
            <a:ext uri="{FF2B5EF4-FFF2-40B4-BE49-F238E27FC236}">
              <a16:creationId xmlns:a16="http://schemas.microsoft.com/office/drawing/2014/main" id="{3FCA45AE-AFE0-46C5-A406-F8F34B583126}"/>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56" name="ZoneTexte 2355">
          <a:extLst>
            <a:ext uri="{FF2B5EF4-FFF2-40B4-BE49-F238E27FC236}">
              <a16:creationId xmlns:a16="http://schemas.microsoft.com/office/drawing/2014/main" id="{6F9B06C1-A52A-4810-BF77-FEE8E4ED2D7E}"/>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57" name="ZoneTexte 2356">
          <a:extLst>
            <a:ext uri="{FF2B5EF4-FFF2-40B4-BE49-F238E27FC236}">
              <a16:creationId xmlns:a16="http://schemas.microsoft.com/office/drawing/2014/main" id="{59DE59F0-6F7C-4332-8C6B-AEEB918714E6}"/>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58" name="ZoneTexte 2357">
          <a:extLst>
            <a:ext uri="{FF2B5EF4-FFF2-40B4-BE49-F238E27FC236}">
              <a16:creationId xmlns:a16="http://schemas.microsoft.com/office/drawing/2014/main" id="{2B7C4DA0-3ADC-4E31-8C91-702050FCA585}"/>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59" name="ZoneTexte 2358">
          <a:extLst>
            <a:ext uri="{FF2B5EF4-FFF2-40B4-BE49-F238E27FC236}">
              <a16:creationId xmlns:a16="http://schemas.microsoft.com/office/drawing/2014/main" id="{B5DD4A39-1AF2-4F49-93ED-AC437944C2D2}"/>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60" name="ZoneTexte 2359">
          <a:extLst>
            <a:ext uri="{FF2B5EF4-FFF2-40B4-BE49-F238E27FC236}">
              <a16:creationId xmlns:a16="http://schemas.microsoft.com/office/drawing/2014/main" id="{E5129028-FA08-4876-A62D-9B0428A60537}"/>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61" name="ZoneTexte 2360">
          <a:extLst>
            <a:ext uri="{FF2B5EF4-FFF2-40B4-BE49-F238E27FC236}">
              <a16:creationId xmlns:a16="http://schemas.microsoft.com/office/drawing/2014/main" id="{2B097A39-160A-4318-8C25-49AD58B5AB74}"/>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62" name="ZoneTexte 2361">
          <a:extLst>
            <a:ext uri="{FF2B5EF4-FFF2-40B4-BE49-F238E27FC236}">
              <a16:creationId xmlns:a16="http://schemas.microsoft.com/office/drawing/2014/main" id="{09963FE6-49B6-4CEE-8300-ACDC33010D27}"/>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63" name="ZoneTexte 2362">
          <a:extLst>
            <a:ext uri="{FF2B5EF4-FFF2-40B4-BE49-F238E27FC236}">
              <a16:creationId xmlns:a16="http://schemas.microsoft.com/office/drawing/2014/main" id="{EB4D2181-EA34-4313-B201-82C428494354}"/>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64" name="ZoneTexte 2363">
          <a:extLst>
            <a:ext uri="{FF2B5EF4-FFF2-40B4-BE49-F238E27FC236}">
              <a16:creationId xmlns:a16="http://schemas.microsoft.com/office/drawing/2014/main" id="{8F9193E0-88C5-4652-9DB1-2E72D81AAA65}"/>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65" name="ZoneTexte 2364">
          <a:extLst>
            <a:ext uri="{FF2B5EF4-FFF2-40B4-BE49-F238E27FC236}">
              <a16:creationId xmlns:a16="http://schemas.microsoft.com/office/drawing/2014/main" id="{01DD6EF4-90A9-42D0-91F1-C8BA1FBACFEB}"/>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66" name="ZoneTexte 2365">
          <a:extLst>
            <a:ext uri="{FF2B5EF4-FFF2-40B4-BE49-F238E27FC236}">
              <a16:creationId xmlns:a16="http://schemas.microsoft.com/office/drawing/2014/main" id="{65467F17-FF89-4F0D-8F05-175540CD4686}"/>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45</xdr:row>
      <xdr:rowOff>128587</xdr:rowOff>
    </xdr:from>
    <xdr:ext cx="65" cy="172227"/>
    <xdr:sp macro="" textlink="">
      <xdr:nvSpPr>
        <xdr:cNvPr id="2367" name="ZoneTexte 2366">
          <a:extLst>
            <a:ext uri="{FF2B5EF4-FFF2-40B4-BE49-F238E27FC236}">
              <a16:creationId xmlns:a16="http://schemas.microsoft.com/office/drawing/2014/main" id="{AA2F36B0-00A1-4C0D-A698-441DC37CBE98}"/>
            </a:ext>
          </a:extLst>
        </xdr:cNvPr>
        <xdr:cNvSpPr txBox="1"/>
      </xdr:nvSpPr>
      <xdr:spPr>
        <a:xfrm>
          <a:off x="13506450" y="1242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68" name="ZoneTexte 2367">
          <a:extLst>
            <a:ext uri="{FF2B5EF4-FFF2-40B4-BE49-F238E27FC236}">
              <a16:creationId xmlns:a16="http://schemas.microsoft.com/office/drawing/2014/main" id="{68A716B4-02B8-48FE-8739-73F88CA83658}"/>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69" name="ZoneTexte 2368">
          <a:extLst>
            <a:ext uri="{FF2B5EF4-FFF2-40B4-BE49-F238E27FC236}">
              <a16:creationId xmlns:a16="http://schemas.microsoft.com/office/drawing/2014/main" id="{6769AB91-8790-4610-9856-7250199FD652}"/>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70" name="ZoneTexte 2369">
          <a:extLst>
            <a:ext uri="{FF2B5EF4-FFF2-40B4-BE49-F238E27FC236}">
              <a16:creationId xmlns:a16="http://schemas.microsoft.com/office/drawing/2014/main" id="{C9B0FE75-A433-4EDD-BB83-A4885E5BFBDA}"/>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71" name="ZoneTexte 2370">
          <a:extLst>
            <a:ext uri="{FF2B5EF4-FFF2-40B4-BE49-F238E27FC236}">
              <a16:creationId xmlns:a16="http://schemas.microsoft.com/office/drawing/2014/main" id="{A5D72C6E-6CC7-4F03-A914-303FEC096919}"/>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72" name="ZoneTexte 2371">
          <a:extLst>
            <a:ext uri="{FF2B5EF4-FFF2-40B4-BE49-F238E27FC236}">
              <a16:creationId xmlns:a16="http://schemas.microsoft.com/office/drawing/2014/main" id="{03FE6E9B-6AB7-4AB7-B7F2-CA0C7BD3F9BE}"/>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73" name="ZoneTexte 2372">
          <a:extLst>
            <a:ext uri="{FF2B5EF4-FFF2-40B4-BE49-F238E27FC236}">
              <a16:creationId xmlns:a16="http://schemas.microsoft.com/office/drawing/2014/main" id="{9CA0F9B7-9FA7-4062-A6F9-1F5FA5EF444B}"/>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74" name="ZoneTexte 2373">
          <a:extLst>
            <a:ext uri="{FF2B5EF4-FFF2-40B4-BE49-F238E27FC236}">
              <a16:creationId xmlns:a16="http://schemas.microsoft.com/office/drawing/2014/main" id="{192F26FF-F610-420D-94D6-A5E0816E48D0}"/>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75" name="ZoneTexte 2374">
          <a:extLst>
            <a:ext uri="{FF2B5EF4-FFF2-40B4-BE49-F238E27FC236}">
              <a16:creationId xmlns:a16="http://schemas.microsoft.com/office/drawing/2014/main" id="{20F085D3-91D5-43E1-A1DD-A8FC14E8A072}"/>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76" name="ZoneTexte 2375">
          <a:extLst>
            <a:ext uri="{FF2B5EF4-FFF2-40B4-BE49-F238E27FC236}">
              <a16:creationId xmlns:a16="http://schemas.microsoft.com/office/drawing/2014/main" id="{CD0C10F7-6DEF-47B1-B15B-EED07A4ECCFD}"/>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18</xdr:col>
      <xdr:colOff>0</xdr:colOff>
      <xdr:row>46</xdr:row>
      <xdr:rowOff>128587</xdr:rowOff>
    </xdr:from>
    <xdr:ext cx="65" cy="172227"/>
    <xdr:sp macro="" textlink="">
      <xdr:nvSpPr>
        <xdr:cNvPr id="2377" name="ZoneTexte 2376">
          <a:extLst>
            <a:ext uri="{FF2B5EF4-FFF2-40B4-BE49-F238E27FC236}">
              <a16:creationId xmlns:a16="http://schemas.microsoft.com/office/drawing/2014/main" id="{AC236AB3-D862-423F-9A1D-EA228E82A928}"/>
            </a:ext>
          </a:extLst>
        </xdr:cNvPr>
        <xdr:cNvSpPr txBox="1"/>
      </xdr:nvSpPr>
      <xdr:spPr>
        <a:xfrm>
          <a:off x="13506450" y="12692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114300</xdr:colOff>
      <xdr:row>52</xdr:row>
      <xdr:rowOff>123825</xdr:rowOff>
    </xdr:from>
    <xdr:ext cx="7192379" cy="2581635"/>
    <xdr:pic>
      <xdr:nvPicPr>
        <xdr:cNvPr id="2" name="Image 1">
          <a:extLst>
            <a:ext uri="{FF2B5EF4-FFF2-40B4-BE49-F238E27FC236}">
              <a16:creationId xmlns:a16="http://schemas.microsoft.com/office/drawing/2014/main" id="{234810D2-E70F-46BB-A1B9-667A48FF89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0" y="9734550"/>
          <a:ext cx="7192379" cy="2581635"/>
        </a:xfrm>
        <a:prstGeom prst="rect">
          <a:avLst/>
        </a:prstGeom>
      </xdr:spPr>
    </xdr:pic>
    <xdr:clientData/>
  </xdr:oneCellAnchor>
  <xdr:twoCellAnchor editAs="oneCell">
    <xdr:from>
      <xdr:col>5</xdr:col>
      <xdr:colOff>228600</xdr:colOff>
      <xdr:row>229</xdr:row>
      <xdr:rowOff>133350</xdr:rowOff>
    </xdr:from>
    <xdr:to>
      <xdr:col>8</xdr:col>
      <xdr:colOff>476250</xdr:colOff>
      <xdr:row>237</xdr:row>
      <xdr:rowOff>94673</xdr:rowOff>
    </xdr:to>
    <xdr:pic>
      <xdr:nvPicPr>
        <xdr:cNvPr id="3" name="Image 2" descr="http://blog.cerfdellier.com/wp-content/uploads/2012/03/Guide-pate-a-sucre.gif">
          <a:extLst>
            <a:ext uri="{FF2B5EF4-FFF2-40B4-BE49-F238E27FC236}">
              <a16:creationId xmlns:a16="http://schemas.microsoft.com/office/drawing/2014/main" id="{C3C167EA-34F5-4A28-AED1-B0DDC5C91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00450" y="40081200"/>
          <a:ext cx="2533650" cy="14853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14</xdr:col>
      <xdr:colOff>95250</xdr:colOff>
      <xdr:row>187</xdr:row>
      <xdr:rowOff>19050</xdr:rowOff>
    </xdr:from>
    <xdr:ext cx="6617002" cy="9048750"/>
    <xdr:pic>
      <xdr:nvPicPr>
        <xdr:cNvPr id="4" name="Image 3" descr="http://cestmamanquilafait.com/wordpress/wp-content/uploads/2012/03/chartre-pas.jpg">
          <a:extLst>
            <a:ext uri="{FF2B5EF4-FFF2-40B4-BE49-F238E27FC236}">
              <a16:creationId xmlns:a16="http://schemas.microsoft.com/office/drawing/2014/main" id="{AA5FCC16-F06D-4977-9385-F6BFA4E49C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96550" y="32956500"/>
          <a:ext cx="6617002" cy="9048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8</xdr:col>
      <xdr:colOff>133350</xdr:colOff>
      <xdr:row>29</xdr:row>
      <xdr:rowOff>76200</xdr:rowOff>
    </xdr:from>
    <xdr:to>
      <xdr:col>13</xdr:col>
      <xdr:colOff>371475</xdr:colOff>
      <xdr:row>38</xdr:row>
      <xdr:rowOff>133350</xdr:rowOff>
    </xdr:to>
    <xdr:pic>
      <xdr:nvPicPr>
        <xdr:cNvPr id="2" name="Picture 3" descr="http://www.educastream.com/IMG/Image/volumes21a.pn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20825" y="10086975"/>
          <a:ext cx="347662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371475</xdr:colOff>
      <xdr:row>27</xdr:row>
      <xdr:rowOff>171450</xdr:rowOff>
    </xdr:from>
    <xdr:ext cx="3476625" cy="1924050"/>
    <xdr:pic>
      <xdr:nvPicPr>
        <xdr:cNvPr id="2" name="Picture 3" descr="http://www.educastream.com/IMG/Image/volumes21a.png">
          <a:extLst>
            <a:ext uri="{FF2B5EF4-FFF2-40B4-BE49-F238E27FC236}">
              <a16:creationId xmlns:a16="http://schemas.microsoft.com/office/drawing/2014/main" id="{D2672312-393C-4155-B293-9A9554E82C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5" y="596265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13</xdr:col>
      <xdr:colOff>619125</xdr:colOff>
      <xdr:row>65</xdr:row>
      <xdr:rowOff>114300</xdr:rowOff>
    </xdr:from>
    <xdr:ext cx="2619741" cy="4448796"/>
    <xdr:pic>
      <xdr:nvPicPr>
        <xdr:cNvPr id="2" name="Image 1">
          <a:extLst>
            <a:ext uri="{FF2B5EF4-FFF2-40B4-BE49-F238E27FC236}">
              <a16:creationId xmlns:a16="http://schemas.microsoft.com/office/drawing/2014/main" id="{BBF8FAAE-246E-4E35-B8EB-C2976B39F3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29650" y="18935700"/>
          <a:ext cx="2619741" cy="4448796"/>
        </a:xfrm>
        <a:prstGeom prst="rect">
          <a:avLst/>
        </a:prstGeom>
      </xdr:spPr>
    </xdr:pic>
    <xdr:clientData/>
  </xdr:oneCellAnchor>
  <xdr:twoCellAnchor editAs="oneCell">
    <xdr:from>
      <xdr:col>1</xdr:col>
      <xdr:colOff>69850</xdr:colOff>
      <xdr:row>2</xdr:row>
      <xdr:rowOff>79375</xdr:rowOff>
    </xdr:from>
    <xdr:to>
      <xdr:col>6</xdr:col>
      <xdr:colOff>19050</xdr:colOff>
      <xdr:row>2</xdr:row>
      <xdr:rowOff>1154344</xdr:rowOff>
    </xdr:to>
    <xdr:pic>
      <xdr:nvPicPr>
        <xdr:cNvPr id="3" name="Image 2">
          <a:extLst>
            <a:ext uri="{FF2B5EF4-FFF2-40B4-BE49-F238E27FC236}">
              <a16:creationId xmlns:a16="http://schemas.microsoft.com/office/drawing/2014/main" id="{509625A8-E78A-49D0-856D-B822E04CC0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8450" y="4965700"/>
          <a:ext cx="3187700" cy="855894"/>
        </a:xfrm>
        <a:prstGeom prst="rect">
          <a:avLst/>
        </a:prstGeom>
      </xdr:spPr>
    </xdr:pic>
    <xdr:clientData/>
  </xdr:twoCellAnchor>
  <xdr:twoCellAnchor editAs="oneCell">
    <xdr:from>
      <xdr:col>11</xdr:col>
      <xdr:colOff>523876</xdr:colOff>
      <xdr:row>2</xdr:row>
      <xdr:rowOff>285750</xdr:rowOff>
    </xdr:from>
    <xdr:to>
      <xdr:col>16</xdr:col>
      <xdr:colOff>29152</xdr:colOff>
      <xdr:row>2</xdr:row>
      <xdr:rowOff>1019175</xdr:rowOff>
    </xdr:to>
    <xdr:pic>
      <xdr:nvPicPr>
        <xdr:cNvPr id="4" name="Image 3" descr="http://s1.lemde.fr/medias/web/1.2.686/img/friends/logos/logo_chef_simon_97x22.png">
          <a:extLst>
            <a:ext uri="{FF2B5EF4-FFF2-40B4-BE49-F238E27FC236}">
              <a16:creationId xmlns:a16="http://schemas.microsoft.com/office/drawing/2014/main" id="{4291110E-DAAF-4D2A-8455-F1E2BC012D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48526" y="771525"/>
          <a:ext cx="2743776"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219075</xdr:colOff>
      <xdr:row>2</xdr:row>
      <xdr:rowOff>57150</xdr:rowOff>
    </xdr:from>
    <xdr:to>
      <xdr:col>20</xdr:col>
      <xdr:colOff>190500</xdr:colOff>
      <xdr:row>2</xdr:row>
      <xdr:rowOff>1095957</xdr:rowOff>
    </xdr:to>
    <xdr:pic>
      <xdr:nvPicPr>
        <xdr:cNvPr id="6" name="Image 5">
          <a:extLst>
            <a:ext uri="{FF2B5EF4-FFF2-40B4-BE49-F238E27FC236}">
              <a16:creationId xmlns:a16="http://schemas.microsoft.com/office/drawing/2014/main" id="{C2305997-AF2B-D1C7-1791-EBD8A08F4AC3}"/>
            </a:ext>
          </a:extLst>
        </xdr:cNvPr>
        <xdr:cNvPicPr>
          <a:picLocks noChangeAspect="1"/>
        </xdr:cNvPicPr>
      </xdr:nvPicPr>
      <xdr:blipFill>
        <a:blip xmlns:r="http://schemas.openxmlformats.org/officeDocument/2006/relationships" r:embed="rId4"/>
        <a:stretch>
          <a:fillRect/>
        </a:stretch>
      </xdr:blipFill>
      <xdr:spPr>
        <a:xfrm>
          <a:off x="11210925" y="542925"/>
          <a:ext cx="1495425" cy="10388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161925</xdr:colOff>
      <xdr:row>10</xdr:row>
      <xdr:rowOff>190500</xdr:rowOff>
    </xdr:from>
    <xdr:to>
      <xdr:col>4</xdr:col>
      <xdr:colOff>710808</xdr:colOff>
      <xdr:row>21</xdr:row>
      <xdr:rowOff>0</xdr:rowOff>
    </xdr:to>
    <xdr:pic>
      <xdr:nvPicPr>
        <xdr:cNvPr id="2" name="Image 1">
          <a:extLst>
            <a:ext uri="{FF2B5EF4-FFF2-40B4-BE49-F238E27FC236}">
              <a16:creationId xmlns:a16="http://schemas.microsoft.com/office/drawing/2014/main" id="{17DB93D7-EF5F-4D61-8B57-6479927B0B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4350" y="2943225"/>
          <a:ext cx="2834883" cy="2009775"/>
        </a:xfrm>
        <a:prstGeom prst="rect">
          <a:avLst/>
        </a:prstGeom>
      </xdr:spPr>
    </xdr:pic>
    <xdr:clientData/>
  </xdr:twoCellAnchor>
  <xdr:twoCellAnchor editAs="oneCell">
    <xdr:from>
      <xdr:col>6</xdr:col>
      <xdr:colOff>276225</xdr:colOff>
      <xdr:row>10</xdr:row>
      <xdr:rowOff>123825</xdr:rowOff>
    </xdr:from>
    <xdr:to>
      <xdr:col>10</xdr:col>
      <xdr:colOff>0</xdr:colOff>
      <xdr:row>20</xdr:row>
      <xdr:rowOff>0</xdr:rowOff>
    </xdr:to>
    <xdr:pic>
      <xdr:nvPicPr>
        <xdr:cNvPr id="3" name="Image 2">
          <a:extLst>
            <a:ext uri="{FF2B5EF4-FFF2-40B4-BE49-F238E27FC236}">
              <a16:creationId xmlns:a16="http://schemas.microsoft.com/office/drawing/2014/main" id="{3A1AECC3-B70A-4F2F-A596-95417D937C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38650" y="2876550"/>
          <a:ext cx="2771775" cy="1876425"/>
        </a:xfrm>
        <a:prstGeom prst="rect">
          <a:avLst/>
        </a:prstGeom>
      </xdr:spPr>
    </xdr:pic>
    <xdr:clientData/>
  </xdr:twoCellAnchor>
  <xdr:twoCellAnchor editAs="oneCell">
    <xdr:from>
      <xdr:col>11</xdr:col>
      <xdr:colOff>257175</xdr:colOff>
      <xdr:row>10</xdr:row>
      <xdr:rowOff>0</xdr:rowOff>
    </xdr:from>
    <xdr:to>
      <xdr:col>14</xdr:col>
      <xdr:colOff>485774</xdr:colOff>
      <xdr:row>21</xdr:row>
      <xdr:rowOff>34872</xdr:rowOff>
    </xdr:to>
    <xdr:pic>
      <xdr:nvPicPr>
        <xdr:cNvPr id="4" name="Image 3">
          <a:extLst>
            <a:ext uri="{FF2B5EF4-FFF2-40B4-BE49-F238E27FC236}">
              <a16:creationId xmlns:a16="http://schemas.microsoft.com/office/drawing/2014/main" id="{19BC0270-506A-4509-8711-9F4A354EB43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29600" y="2752725"/>
          <a:ext cx="2514599" cy="2235147"/>
        </a:xfrm>
        <a:prstGeom prst="rect">
          <a:avLst/>
        </a:prstGeom>
      </xdr:spPr>
    </xdr:pic>
    <xdr:clientData/>
  </xdr:twoCellAnchor>
  <xdr:twoCellAnchor editAs="oneCell">
    <xdr:from>
      <xdr:col>1</xdr:col>
      <xdr:colOff>133350</xdr:colOff>
      <xdr:row>25</xdr:row>
      <xdr:rowOff>190501</xdr:rowOff>
    </xdr:from>
    <xdr:to>
      <xdr:col>5</xdr:col>
      <xdr:colOff>3911</xdr:colOff>
      <xdr:row>36</xdr:row>
      <xdr:rowOff>180976</xdr:rowOff>
    </xdr:to>
    <xdr:pic>
      <xdr:nvPicPr>
        <xdr:cNvPr id="5" name="Image 4">
          <a:extLst>
            <a:ext uri="{FF2B5EF4-FFF2-40B4-BE49-F238E27FC236}">
              <a16:creationId xmlns:a16="http://schemas.microsoft.com/office/drawing/2014/main" id="{B992D2C1-5426-4F05-A728-09660ACB97F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5775" y="5943601"/>
          <a:ext cx="2918561" cy="2190750"/>
        </a:xfrm>
        <a:prstGeom prst="rect">
          <a:avLst/>
        </a:prstGeom>
      </xdr:spPr>
    </xdr:pic>
    <xdr:clientData/>
  </xdr:twoCellAnchor>
  <xdr:twoCellAnchor editAs="oneCell">
    <xdr:from>
      <xdr:col>6</xdr:col>
      <xdr:colOff>228600</xdr:colOff>
      <xdr:row>25</xdr:row>
      <xdr:rowOff>190500</xdr:rowOff>
    </xdr:from>
    <xdr:to>
      <xdr:col>9</xdr:col>
      <xdr:colOff>694244</xdr:colOff>
      <xdr:row>36</xdr:row>
      <xdr:rowOff>19050</xdr:rowOff>
    </xdr:to>
    <xdr:pic>
      <xdr:nvPicPr>
        <xdr:cNvPr id="6" name="Image 5">
          <a:extLst>
            <a:ext uri="{FF2B5EF4-FFF2-40B4-BE49-F238E27FC236}">
              <a16:creationId xmlns:a16="http://schemas.microsoft.com/office/drawing/2014/main" id="{76EFD57F-C08B-4902-9FE9-29BFDED82AE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391025" y="5943600"/>
          <a:ext cx="2751644" cy="2028825"/>
        </a:xfrm>
        <a:prstGeom prst="rect">
          <a:avLst/>
        </a:prstGeom>
      </xdr:spPr>
    </xdr:pic>
    <xdr:clientData/>
  </xdr:twoCellAnchor>
  <xdr:twoCellAnchor editAs="oneCell">
    <xdr:from>
      <xdr:col>11</xdr:col>
      <xdr:colOff>323850</xdr:colOff>
      <xdr:row>25</xdr:row>
      <xdr:rowOff>142875</xdr:rowOff>
    </xdr:from>
    <xdr:to>
      <xdr:col>15</xdr:col>
      <xdr:colOff>183935</xdr:colOff>
      <xdr:row>36</xdr:row>
      <xdr:rowOff>19050</xdr:rowOff>
    </xdr:to>
    <xdr:pic>
      <xdr:nvPicPr>
        <xdr:cNvPr id="7" name="Image 6">
          <a:extLst>
            <a:ext uri="{FF2B5EF4-FFF2-40B4-BE49-F238E27FC236}">
              <a16:creationId xmlns:a16="http://schemas.microsoft.com/office/drawing/2014/main" id="{A4EBA1BB-8DA1-4641-AEDE-65AA9C23C5F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296275" y="5895975"/>
          <a:ext cx="2908085" cy="2076450"/>
        </a:xfrm>
        <a:prstGeom prst="rect">
          <a:avLst/>
        </a:prstGeom>
      </xdr:spPr>
    </xdr:pic>
    <xdr:clientData/>
  </xdr:twoCellAnchor>
  <xdr:twoCellAnchor editAs="oneCell">
    <xdr:from>
      <xdr:col>11</xdr:col>
      <xdr:colOff>95250</xdr:colOff>
      <xdr:row>42</xdr:row>
      <xdr:rowOff>85725</xdr:rowOff>
    </xdr:from>
    <xdr:to>
      <xdr:col>14</xdr:col>
      <xdr:colOff>744091</xdr:colOff>
      <xdr:row>52</xdr:row>
      <xdr:rowOff>171450</xdr:rowOff>
    </xdr:to>
    <xdr:pic>
      <xdr:nvPicPr>
        <xdr:cNvPr id="8" name="Image 7">
          <a:extLst>
            <a:ext uri="{FF2B5EF4-FFF2-40B4-BE49-F238E27FC236}">
              <a16:creationId xmlns:a16="http://schemas.microsoft.com/office/drawing/2014/main" id="{E966B774-02EA-411E-8AA5-54B5C84E9AD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067675" y="9239250"/>
          <a:ext cx="2934841" cy="2085975"/>
        </a:xfrm>
        <a:prstGeom prst="rect">
          <a:avLst/>
        </a:prstGeom>
      </xdr:spPr>
    </xdr:pic>
    <xdr:clientData/>
  </xdr:twoCellAnchor>
  <xdr:twoCellAnchor editAs="oneCell">
    <xdr:from>
      <xdr:col>1</xdr:col>
      <xdr:colOff>200025</xdr:colOff>
      <xdr:row>59</xdr:row>
      <xdr:rowOff>123824</xdr:rowOff>
    </xdr:from>
    <xdr:to>
      <xdr:col>4</xdr:col>
      <xdr:colOff>523875</xdr:colOff>
      <xdr:row>65</xdr:row>
      <xdr:rowOff>104775</xdr:rowOff>
    </xdr:to>
    <xdr:pic>
      <xdr:nvPicPr>
        <xdr:cNvPr id="9" name="Image 8">
          <a:extLst>
            <a:ext uri="{FF2B5EF4-FFF2-40B4-BE49-F238E27FC236}">
              <a16:creationId xmlns:a16="http://schemas.microsoft.com/office/drawing/2014/main" id="{B2AA61D7-689D-42AE-8514-511CBA51D6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52450" y="12753974"/>
          <a:ext cx="2609850" cy="1181101"/>
        </a:xfrm>
        <a:prstGeom prst="rect">
          <a:avLst/>
        </a:prstGeom>
      </xdr:spPr>
    </xdr:pic>
    <xdr:clientData/>
  </xdr:twoCellAnchor>
  <xdr:twoCellAnchor editAs="oneCell">
    <xdr:from>
      <xdr:col>6</xdr:col>
      <xdr:colOff>238125</xdr:colOff>
      <xdr:row>41</xdr:row>
      <xdr:rowOff>85725</xdr:rowOff>
    </xdr:from>
    <xdr:to>
      <xdr:col>9</xdr:col>
      <xdr:colOff>695325</xdr:colOff>
      <xdr:row>52</xdr:row>
      <xdr:rowOff>190678</xdr:rowOff>
    </xdr:to>
    <xdr:pic>
      <xdr:nvPicPr>
        <xdr:cNvPr id="10" name="Image 9">
          <a:extLst>
            <a:ext uri="{FF2B5EF4-FFF2-40B4-BE49-F238E27FC236}">
              <a16:creationId xmlns:a16="http://schemas.microsoft.com/office/drawing/2014/main" id="{746E23DF-6708-4CFB-9991-06FA8BDFF61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400550" y="9039225"/>
          <a:ext cx="2743200" cy="2305228"/>
        </a:xfrm>
        <a:prstGeom prst="rect">
          <a:avLst/>
        </a:prstGeom>
      </xdr:spPr>
    </xdr:pic>
    <xdr:clientData/>
  </xdr:twoCellAnchor>
  <xdr:twoCellAnchor editAs="oneCell">
    <xdr:from>
      <xdr:col>11</xdr:col>
      <xdr:colOff>114300</xdr:colOff>
      <xdr:row>58</xdr:row>
      <xdr:rowOff>190501</xdr:rowOff>
    </xdr:from>
    <xdr:to>
      <xdr:col>15</xdr:col>
      <xdr:colOff>1059</xdr:colOff>
      <xdr:row>67</xdr:row>
      <xdr:rowOff>28576</xdr:rowOff>
    </xdr:to>
    <xdr:pic>
      <xdr:nvPicPr>
        <xdr:cNvPr id="11" name="Image 10">
          <a:extLst>
            <a:ext uri="{FF2B5EF4-FFF2-40B4-BE49-F238E27FC236}">
              <a16:creationId xmlns:a16="http://schemas.microsoft.com/office/drawing/2014/main" id="{CAA3ECCF-8314-4C7C-99B8-DF4BBA1BCF5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086725" y="12620626"/>
          <a:ext cx="2934759" cy="1638300"/>
        </a:xfrm>
        <a:prstGeom prst="rect">
          <a:avLst/>
        </a:prstGeom>
      </xdr:spPr>
    </xdr:pic>
    <xdr:clientData/>
  </xdr:twoCellAnchor>
  <xdr:twoCellAnchor editAs="oneCell">
    <xdr:from>
      <xdr:col>16</xdr:col>
      <xdr:colOff>161926</xdr:colOff>
      <xdr:row>59</xdr:row>
      <xdr:rowOff>38100</xdr:rowOff>
    </xdr:from>
    <xdr:to>
      <xdr:col>19</xdr:col>
      <xdr:colOff>714376</xdr:colOff>
      <xdr:row>68</xdr:row>
      <xdr:rowOff>24943</xdr:rowOff>
    </xdr:to>
    <xdr:pic>
      <xdr:nvPicPr>
        <xdr:cNvPr id="12" name="Image 11">
          <a:extLst>
            <a:ext uri="{FF2B5EF4-FFF2-40B4-BE49-F238E27FC236}">
              <a16:creationId xmlns:a16="http://schemas.microsoft.com/office/drawing/2014/main" id="{F4CDB1F1-4482-4408-A438-6B0FCD1D756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944351" y="12668250"/>
          <a:ext cx="2838450" cy="1787068"/>
        </a:xfrm>
        <a:prstGeom prst="rect">
          <a:avLst/>
        </a:prstGeom>
      </xdr:spPr>
    </xdr:pic>
    <xdr:clientData/>
  </xdr:twoCellAnchor>
  <xdr:twoCellAnchor editAs="oneCell">
    <xdr:from>
      <xdr:col>16</xdr:col>
      <xdr:colOff>209550</xdr:colOff>
      <xdr:row>74</xdr:row>
      <xdr:rowOff>171450</xdr:rowOff>
    </xdr:from>
    <xdr:to>
      <xdr:col>19</xdr:col>
      <xdr:colOff>676275</xdr:colOff>
      <xdr:row>84</xdr:row>
      <xdr:rowOff>117629</xdr:rowOff>
    </xdr:to>
    <xdr:pic>
      <xdr:nvPicPr>
        <xdr:cNvPr id="13" name="Image 12">
          <a:extLst>
            <a:ext uri="{FF2B5EF4-FFF2-40B4-BE49-F238E27FC236}">
              <a16:creationId xmlns:a16="http://schemas.microsoft.com/office/drawing/2014/main" id="{7E178940-D278-442A-B3A2-2EB564BD730D}"/>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991975" y="15840075"/>
          <a:ext cx="2752725" cy="1946429"/>
        </a:xfrm>
        <a:prstGeom prst="rect">
          <a:avLst/>
        </a:prstGeom>
      </xdr:spPr>
    </xdr:pic>
    <xdr:clientData/>
  </xdr:twoCellAnchor>
  <xdr:twoCellAnchor editAs="oneCell">
    <xdr:from>
      <xdr:col>1</xdr:col>
      <xdr:colOff>257175</xdr:colOff>
      <xdr:row>89</xdr:row>
      <xdr:rowOff>9525</xdr:rowOff>
    </xdr:from>
    <xdr:to>
      <xdr:col>4</xdr:col>
      <xdr:colOff>524263</xdr:colOff>
      <xdr:row>100</xdr:row>
      <xdr:rowOff>162253</xdr:rowOff>
    </xdr:to>
    <xdr:pic>
      <xdr:nvPicPr>
        <xdr:cNvPr id="14" name="Image 13">
          <a:extLst>
            <a:ext uri="{FF2B5EF4-FFF2-40B4-BE49-F238E27FC236}">
              <a16:creationId xmlns:a16="http://schemas.microsoft.com/office/drawing/2014/main" id="{2A8170F6-B1B0-4F14-B6D7-82F24849ED6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09600" y="18716625"/>
          <a:ext cx="2553088" cy="2353003"/>
        </a:xfrm>
        <a:prstGeom prst="rect">
          <a:avLst/>
        </a:prstGeom>
      </xdr:spPr>
    </xdr:pic>
    <xdr:clientData/>
  </xdr:twoCellAnchor>
  <xdr:twoCellAnchor editAs="oneCell">
    <xdr:from>
      <xdr:col>11</xdr:col>
      <xdr:colOff>466725</xdr:colOff>
      <xdr:row>89</xdr:row>
      <xdr:rowOff>76200</xdr:rowOff>
    </xdr:from>
    <xdr:to>
      <xdr:col>13</xdr:col>
      <xdr:colOff>615950</xdr:colOff>
      <xdr:row>100</xdr:row>
      <xdr:rowOff>164123</xdr:rowOff>
    </xdr:to>
    <xdr:pic>
      <xdr:nvPicPr>
        <xdr:cNvPr id="15" name="Image 14">
          <a:extLst>
            <a:ext uri="{FF2B5EF4-FFF2-40B4-BE49-F238E27FC236}">
              <a16:creationId xmlns:a16="http://schemas.microsoft.com/office/drawing/2014/main" id="{7C51C721-CEBA-4F7B-84CF-08D06F870A3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439150" y="18783300"/>
          <a:ext cx="1673225" cy="2288198"/>
        </a:xfrm>
        <a:prstGeom prst="rect">
          <a:avLst/>
        </a:prstGeom>
      </xdr:spPr>
    </xdr:pic>
    <xdr:clientData/>
  </xdr:twoCellAnchor>
  <xdr:twoCellAnchor editAs="oneCell">
    <xdr:from>
      <xdr:col>6</xdr:col>
      <xdr:colOff>95250</xdr:colOff>
      <xdr:row>106</xdr:row>
      <xdr:rowOff>190500</xdr:rowOff>
    </xdr:from>
    <xdr:to>
      <xdr:col>9</xdr:col>
      <xdr:colOff>590550</xdr:colOff>
      <xdr:row>113</xdr:row>
      <xdr:rowOff>142874</xdr:rowOff>
    </xdr:to>
    <xdr:pic>
      <xdr:nvPicPr>
        <xdr:cNvPr id="16" name="Image 15">
          <a:extLst>
            <a:ext uri="{FF2B5EF4-FFF2-40B4-BE49-F238E27FC236}">
              <a16:creationId xmlns:a16="http://schemas.microsoft.com/office/drawing/2014/main" id="{7ACCC41D-5DE0-4D61-A9D0-AD9F67DF85CD}"/>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257675" y="22336125"/>
          <a:ext cx="2781300" cy="1352549"/>
        </a:xfrm>
        <a:prstGeom prst="rect">
          <a:avLst/>
        </a:prstGeom>
      </xdr:spPr>
    </xdr:pic>
    <xdr:clientData/>
  </xdr:twoCellAnchor>
  <xdr:twoCellAnchor editAs="oneCell">
    <xdr:from>
      <xdr:col>11</xdr:col>
      <xdr:colOff>161926</xdr:colOff>
      <xdr:row>106</xdr:row>
      <xdr:rowOff>0</xdr:rowOff>
    </xdr:from>
    <xdr:to>
      <xdr:col>14</xdr:col>
      <xdr:colOff>700530</xdr:colOff>
      <xdr:row>116</xdr:row>
      <xdr:rowOff>161925</xdr:rowOff>
    </xdr:to>
    <xdr:pic>
      <xdr:nvPicPr>
        <xdr:cNvPr id="17" name="Image 16">
          <a:extLst>
            <a:ext uri="{FF2B5EF4-FFF2-40B4-BE49-F238E27FC236}">
              <a16:creationId xmlns:a16="http://schemas.microsoft.com/office/drawing/2014/main" id="{6B39E7A5-E168-4A56-8275-FAB975572C9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134351" y="22145625"/>
          <a:ext cx="2824604" cy="2162175"/>
        </a:xfrm>
        <a:prstGeom prst="rect">
          <a:avLst/>
        </a:prstGeom>
      </xdr:spPr>
    </xdr:pic>
    <xdr:clientData/>
  </xdr:twoCellAnchor>
  <xdr:twoCellAnchor editAs="oneCell">
    <xdr:from>
      <xdr:col>1</xdr:col>
      <xdr:colOff>66676</xdr:colOff>
      <xdr:row>122</xdr:row>
      <xdr:rowOff>57149</xdr:rowOff>
    </xdr:from>
    <xdr:to>
      <xdr:col>4</xdr:col>
      <xdr:colOff>695326</xdr:colOff>
      <xdr:row>132</xdr:row>
      <xdr:rowOff>104774</xdr:rowOff>
    </xdr:to>
    <xdr:pic>
      <xdr:nvPicPr>
        <xdr:cNvPr id="18" name="Image 17">
          <a:extLst>
            <a:ext uri="{FF2B5EF4-FFF2-40B4-BE49-F238E27FC236}">
              <a16:creationId xmlns:a16="http://schemas.microsoft.com/office/drawing/2014/main" id="{80AD2464-FD89-4212-9897-5A07435FC29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19101" y="25441274"/>
          <a:ext cx="2914650" cy="2047875"/>
        </a:xfrm>
        <a:prstGeom prst="rect">
          <a:avLst/>
        </a:prstGeom>
      </xdr:spPr>
    </xdr:pic>
    <xdr:clientData/>
  </xdr:twoCellAnchor>
  <xdr:twoCellAnchor editAs="oneCell">
    <xdr:from>
      <xdr:col>1</xdr:col>
      <xdr:colOff>104776</xdr:colOff>
      <xdr:row>106</xdr:row>
      <xdr:rowOff>57150</xdr:rowOff>
    </xdr:from>
    <xdr:to>
      <xdr:col>4</xdr:col>
      <xdr:colOff>681590</xdr:colOff>
      <xdr:row>115</xdr:row>
      <xdr:rowOff>114300</xdr:rowOff>
    </xdr:to>
    <xdr:pic>
      <xdr:nvPicPr>
        <xdr:cNvPr id="19" name="Image 18">
          <a:extLst>
            <a:ext uri="{FF2B5EF4-FFF2-40B4-BE49-F238E27FC236}">
              <a16:creationId xmlns:a16="http://schemas.microsoft.com/office/drawing/2014/main" id="{7FA46F35-0FCD-4AAE-AAD2-2B6F5858E5C2}"/>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57201" y="22202775"/>
          <a:ext cx="2862814" cy="1857375"/>
        </a:xfrm>
        <a:prstGeom prst="rect">
          <a:avLst/>
        </a:prstGeom>
      </xdr:spPr>
    </xdr:pic>
    <xdr:clientData/>
  </xdr:twoCellAnchor>
  <xdr:twoCellAnchor editAs="oneCell">
    <xdr:from>
      <xdr:col>6</xdr:col>
      <xdr:colOff>590551</xdr:colOff>
      <xdr:row>122</xdr:row>
      <xdr:rowOff>0</xdr:rowOff>
    </xdr:from>
    <xdr:to>
      <xdr:col>9</xdr:col>
      <xdr:colOff>666751</xdr:colOff>
      <xdr:row>132</xdr:row>
      <xdr:rowOff>104983</xdr:rowOff>
    </xdr:to>
    <xdr:pic>
      <xdr:nvPicPr>
        <xdr:cNvPr id="20" name="Image 19">
          <a:extLst>
            <a:ext uri="{FF2B5EF4-FFF2-40B4-BE49-F238E27FC236}">
              <a16:creationId xmlns:a16="http://schemas.microsoft.com/office/drawing/2014/main" id="{9A871C7D-EBBA-49FF-842E-F1BC5DAF537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752976" y="25384125"/>
          <a:ext cx="2362200" cy="2105233"/>
        </a:xfrm>
        <a:prstGeom prst="rect">
          <a:avLst/>
        </a:prstGeom>
      </xdr:spPr>
    </xdr:pic>
    <xdr:clientData/>
  </xdr:twoCellAnchor>
  <xdr:twoCellAnchor editAs="oneCell">
    <xdr:from>
      <xdr:col>16</xdr:col>
      <xdr:colOff>238125</xdr:colOff>
      <xdr:row>9</xdr:row>
      <xdr:rowOff>142875</xdr:rowOff>
    </xdr:from>
    <xdr:to>
      <xdr:col>19</xdr:col>
      <xdr:colOff>692419</xdr:colOff>
      <xdr:row>21</xdr:row>
      <xdr:rowOff>38100</xdr:rowOff>
    </xdr:to>
    <xdr:pic>
      <xdr:nvPicPr>
        <xdr:cNvPr id="21" name="Image 20">
          <a:extLst>
            <a:ext uri="{FF2B5EF4-FFF2-40B4-BE49-F238E27FC236}">
              <a16:creationId xmlns:a16="http://schemas.microsoft.com/office/drawing/2014/main" id="{A75510AF-07E2-4C56-9FEA-EAD8CE8D350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020550" y="2695575"/>
          <a:ext cx="2740294" cy="2295525"/>
        </a:xfrm>
        <a:prstGeom prst="rect">
          <a:avLst/>
        </a:prstGeom>
      </xdr:spPr>
    </xdr:pic>
    <xdr:clientData/>
  </xdr:twoCellAnchor>
  <xdr:twoCellAnchor editAs="oneCell">
    <xdr:from>
      <xdr:col>16</xdr:col>
      <xdr:colOff>152400</xdr:colOff>
      <xdr:row>27</xdr:row>
      <xdr:rowOff>66675</xdr:rowOff>
    </xdr:from>
    <xdr:to>
      <xdr:col>19</xdr:col>
      <xdr:colOff>649884</xdr:colOff>
      <xdr:row>37</xdr:row>
      <xdr:rowOff>57149</xdr:rowOff>
    </xdr:to>
    <xdr:pic>
      <xdr:nvPicPr>
        <xdr:cNvPr id="22" name="Image 21">
          <a:extLst>
            <a:ext uri="{FF2B5EF4-FFF2-40B4-BE49-F238E27FC236}">
              <a16:creationId xmlns:a16="http://schemas.microsoft.com/office/drawing/2014/main" id="{0D7575DC-7553-491D-9A29-8388AACA943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1934825" y="6219825"/>
          <a:ext cx="2783484" cy="1990724"/>
        </a:xfrm>
        <a:prstGeom prst="rect">
          <a:avLst/>
        </a:prstGeom>
      </xdr:spPr>
    </xdr:pic>
    <xdr:clientData/>
  </xdr:twoCellAnchor>
  <xdr:twoCellAnchor editAs="oneCell">
    <xdr:from>
      <xdr:col>1</xdr:col>
      <xdr:colOff>38100</xdr:colOff>
      <xdr:row>75</xdr:row>
      <xdr:rowOff>0</xdr:rowOff>
    </xdr:from>
    <xdr:to>
      <xdr:col>4</xdr:col>
      <xdr:colOff>632385</xdr:colOff>
      <xdr:row>84</xdr:row>
      <xdr:rowOff>133350</xdr:rowOff>
    </xdr:to>
    <xdr:pic>
      <xdr:nvPicPr>
        <xdr:cNvPr id="23" name="Image 22">
          <a:extLst>
            <a:ext uri="{FF2B5EF4-FFF2-40B4-BE49-F238E27FC236}">
              <a16:creationId xmlns:a16="http://schemas.microsoft.com/office/drawing/2014/main" id="{0FDA04CA-024F-4BB9-A4D0-AEECBD127D5F}"/>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90525" y="15868650"/>
          <a:ext cx="2880285" cy="1933575"/>
        </a:xfrm>
        <a:prstGeom prst="rect">
          <a:avLst/>
        </a:prstGeom>
      </xdr:spPr>
    </xdr:pic>
    <xdr:clientData/>
  </xdr:twoCellAnchor>
  <xdr:twoCellAnchor editAs="oneCell">
    <xdr:from>
      <xdr:col>6</xdr:col>
      <xdr:colOff>219075</xdr:colOff>
      <xdr:row>57</xdr:row>
      <xdr:rowOff>180975</xdr:rowOff>
    </xdr:from>
    <xdr:to>
      <xdr:col>9</xdr:col>
      <xdr:colOff>647700</xdr:colOff>
      <xdr:row>69</xdr:row>
      <xdr:rowOff>15935</xdr:rowOff>
    </xdr:to>
    <xdr:pic>
      <xdr:nvPicPr>
        <xdr:cNvPr id="24" name="Image 23">
          <a:extLst>
            <a:ext uri="{FF2B5EF4-FFF2-40B4-BE49-F238E27FC236}">
              <a16:creationId xmlns:a16="http://schemas.microsoft.com/office/drawing/2014/main" id="{6C28B9BA-D35A-4D6F-A9E7-9594DAFD888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381500" y="12411075"/>
          <a:ext cx="2714625" cy="2235260"/>
        </a:xfrm>
        <a:prstGeom prst="rect">
          <a:avLst/>
        </a:prstGeom>
      </xdr:spPr>
    </xdr:pic>
    <xdr:clientData/>
  </xdr:twoCellAnchor>
  <xdr:twoCellAnchor editAs="oneCell">
    <xdr:from>
      <xdr:col>16</xdr:col>
      <xdr:colOff>104775</xdr:colOff>
      <xdr:row>43</xdr:row>
      <xdr:rowOff>38100</xdr:rowOff>
    </xdr:from>
    <xdr:to>
      <xdr:col>20</xdr:col>
      <xdr:colOff>1096</xdr:colOff>
      <xdr:row>50</xdr:row>
      <xdr:rowOff>158750</xdr:rowOff>
    </xdr:to>
    <xdr:pic>
      <xdr:nvPicPr>
        <xdr:cNvPr id="25" name="Image 24">
          <a:extLst>
            <a:ext uri="{FF2B5EF4-FFF2-40B4-BE49-F238E27FC236}">
              <a16:creationId xmlns:a16="http://schemas.microsoft.com/office/drawing/2014/main" id="{7130FBDF-CAEE-4E19-B4DD-E2C58F7B9B46}"/>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1887200" y="9391650"/>
          <a:ext cx="2944321" cy="1520825"/>
        </a:xfrm>
        <a:prstGeom prst="rect">
          <a:avLst/>
        </a:prstGeom>
      </xdr:spPr>
    </xdr:pic>
    <xdr:clientData/>
  </xdr:twoCellAnchor>
  <xdr:twoCellAnchor editAs="oneCell">
    <xdr:from>
      <xdr:col>6</xdr:col>
      <xdr:colOff>428625</xdr:colOff>
      <xdr:row>88</xdr:row>
      <xdr:rowOff>180975</xdr:rowOff>
    </xdr:from>
    <xdr:to>
      <xdr:col>9</xdr:col>
      <xdr:colOff>250825</xdr:colOff>
      <xdr:row>101</xdr:row>
      <xdr:rowOff>57150</xdr:rowOff>
    </xdr:to>
    <xdr:pic>
      <xdr:nvPicPr>
        <xdr:cNvPr id="26" name="Image 25">
          <a:extLst>
            <a:ext uri="{FF2B5EF4-FFF2-40B4-BE49-F238E27FC236}">
              <a16:creationId xmlns:a16="http://schemas.microsoft.com/office/drawing/2014/main" id="{8444906B-B983-4855-902F-F4A5E372A872}"/>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591050" y="18688050"/>
          <a:ext cx="2108200" cy="2476500"/>
        </a:xfrm>
        <a:prstGeom prst="rect">
          <a:avLst/>
        </a:prstGeom>
      </xdr:spPr>
    </xdr:pic>
    <xdr:clientData/>
  </xdr:twoCellAnchor>
  <xdr:twoCellAnchor editAs="oneCell">
    <xdr:from>
      <xdr:col>16</xdr:col>
      <xdr:colOff>123825</xdr:colOff>
      <xdr:row>89</xdr:row>
      <xdr:rowOff>114300</xdr:rowOff>
    </xdr:from>
    <xdr:to>
      <xdr:col>19</xdr:col>
      <xdr:colOff>666750</xdr:colOff>
      <xdr:row>100</xdr:row>
      <xdr:rowOff>53974</xdr:rowOff>
    </xdr:to>
    <xdr:pic>
      <xdr:nvPicPr>
        <xdr:cNvPr id="27" name="Image 26">
          <a:extLst>
            <a:ext uri="{FF2B5EF4-FFF2-40B4-BE49-F238E27FC236}">
              <a16:creationId xmlns:a16="http://schemas.microsoft.com/office/drawing/2014/main" id="{5B1A680B-42D1-47D1-A22F-EEA3A778809F}"/>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1906250" y="18821400"/>
          <a:ext cx="2828925" cy="2139949"/>
        </a:xfrm>
        <a:prstGeom prst="rect">
          <a:avLst/>
        </a:prstGeom>
      </xdr:spPr>
    </xdr:pic>
    <xdr:clientData/>
  </xdr:twoCellAnchor>
  <xdr:twoCellAnchor editAs="oneCell">
    <xdr:from>
      <xdr:col>6</xdr:col>
      <xdr:colOff>95250</xdr:colOff>
      <xdr:row>75</xdr:row>
      <xdr:rowOff>0</xdr:rowOff>
    </xdr:from>
    <xdr:to>
      <xdr:col>9</xdr:col>
      <xdr:colOff>757788</xdr:colOff>
      <xdr:row>83</xdr:row>
      <xdr:rowOff>95250</xdr:rowOff>
    </xdr:to>
    <xdr:pic>
      <xdr:nvPicPr>
        <xdr:cNvPr id="28" name="Image 27">
          <a:extLst>
            <a:ext uri="{FF2B5EF4-FFF2-40B4-BE49-F238E27FC236}">
              <a16:creationId xmlns:a16="http://schemas.microsoft.com/office/drawing/2014/main" id="{584242E6-C512-47EB-BBE0-7DD6B5C2ACD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257675" y="15868650"/>
          <a:ext cx="2948538" cy="1695450"/>
        </a:xfrm>
        <a:prstGeom prst="rect">
          <a:avLst/>
        </a:prstGeom>
      </xdr:spPr>
    </xdr:pic>
    <xdr:clientData/>
  </xdr:twoCellAnchor>
  <xdr:twoCellAnchor editAs="oneCell">
    <xdr:from>
      <xdr:col>11</xdr:col>
      <xdr:colOff>333375</xdr:colOff>
      <xdr:row>74</xdr:row>
      <xdr:rowOff>76200</xdr:rowOff>
    </xdr:from>
    <xdr:to>
      <xdr:col>14</xdr:col>
      <xdr:colOff>619125</xdr:colOff>
      <xdr:row>84</xdr:row>
      <xdr:rowOff>150018</xdr:rowOff>
    </xdr:to>
    <xdr:pic>
      <xdr:nvPicPr>
        <xdr:cNvPr id="29" name="Image 28">
          <a:extLst>
            <a:ext uri="{FF2B5EF4-FFF2-40B4-BE49-F238E27FC236}">
              <a16:creationId xmlns:a16="http://schemas.microsoft.com/office/drawing/2014/main" id="{34E0AE9F-B9A5-4359-BC24-B139CBDE3BC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8305800" y="15744825"/>
          <a:ext cx="2571750" cy="2074068"/>
        </a:xfrm>
        <a:prstGeom prst="rect">
          <a:avLst/>
        </a:prstGeom>
      </xdr:spPr>
    </xdr:pic>
    <xdr:clientData/>
  </xdr:twoCellAnchor>
  <xdr:twoCellAnchor editAs="oneCell">
    <xdr:from>
      <xdr:col>1</xdr:col>
      <xdr:colOff>142875</xdr:colOff>
      <xdr:row>43</xdr:row>
      <xdr:rowOff>123826</xdr:rowOff>
    </xdr:from>
    <xdr:to>
      <xdr:col>4</xdr:col>
      <xdr:colOff>571500</xdr:colOff>
      <xdr:row>51</xdr:row>
      <xdr:rowOff>57150</xdr:rowOff>
    </xdr:to>
    <xdr:pic>
      <xdr:nvPicPr>
        <xdr:cNvPr id="30" name="Image 29">
          <a:extLst>
            <a:ext uri="{FF2B5EF4-FFF2-40B4-BE49-F238E27FC236}">
              <a16:creationId xmlns:a16="http://schemas.microsoft.com/office/drawing/2014/main" id="{B1E646FE-F8B6-4423-8D49-C193A563F9A7}"/>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95300" y="9477376"/>
          <a:ext cx="2714625" cy="1533524"/>
        </a:xfrm>
        <a:prstGeom prst="rect">
          <a:avLst/>
        </a:prstGeom>
      </xdr:spPr>
    </xdr:pic>
    <xdr:clientData/>
  </xdr:twoCellAnchor>
  <xdr:twoCellAnchor editAs="oneCell">
    <xdr:from>
      <xdr:col>16</xdr:col>
      <xdr:colOff>142875</xdr:colOff>
      <xdr:row>106</xdr:row>
      <xdr:rowOff>19050</xdr:rowOff>
    </xdr:from>
    <xdr:to>
      <xdr:col>19</xdr:col>
      <xdr:colOff>703599</xdr:colOff>
      <xdr:row>117</xdr:row>
      <xdr:rowOff>53975</xdr:rowOff>
    </xdr:to>
    <xdr:pic>
      <xdr:nvPicPr>
        <xdr:cNvPr id="31" name="Image 30">
          <a:extLst>
            <a:ext uri="{FF2B5EF4-FFF2-40B4-BE49-F238E27FC236}">
              <a16:creationId xmlns:a16="http://schemas.microsoft.com/office/drawing/2014/main" id="{D2291485-F4E8-4C56-8A95-F0E8FD3EEB72}"/>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1925300" y="22164675"/>
          <a:ext cx="2846724" cy="2235200"/>
        </a:xfrm>
        <a:prstGeom prst="rect">
          <a:avLst/>
        </a:prstGeom>
      </xdr:spPr>
    </xdr:pic>
    <xdr:clientData/>
  </xdr:twoCellAnchor>
  <xdr:twoCellAnchor editAs="oneCell">
    <xdr:from>
      <xdr:col>11</xdr:col>
      <xdr:colOff>819150</xdr:colOff>
      <xdr:row>155</xdr:row>
      <xdr:rowOff>180975</xdr:rowOff>
    </xdr:from>
    <xdr:to>
      <xdr:col>14</xdr:col>
      <xdr:colOff>266700</xdr:colOff>
      <xdr:row>163</xdr:row>
      <xdr:rowOff>194097</xdr:rowOff>
    </xdr:to>
    <xdr:pic>
      <xdr:nvPicPr>
        <xdr:cNvPr id="32" name="Image 31">
          <a:extLst>
            <a:ext uri="{FF2B5EF4-FFF2-40B4-BE49-F238E27FC236}">
              <a16:creationId xmlns:a16="http://schemas.microsoft.com/office/drawing/2014/main" id="{124B7462-5607-4E68-835C-54E2BF047D2C}"/>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8734425" y="33070800"/>
          <a:ext cx="1790700" cy="1613322"/>
        </a:xfrm>
        <a:prstGeom prst="rect">
          <a:avLst/>
        </a:prstGeom>
      </xdr:spPr>
    </xdr:pic>
    <xdr:clientData/>
  </xdr:twoCellAnchor>
  <xdr:twoCellAnchor editAs="oneCell">
    <xdr:from>
      <xdr:col>1</xdr:col>
      <xdr:colOff>228600</xdr:colOff>
      <xdr:row>156</xdr:row>
      <xdr:rowOff>190500</xdr:rowOff>
    </xdr:from>
    <xdr:to>
      <xdr:col>4</xdr:col>
      <xdr:colOff>638583</xdr:colOff>
      <xdr:row>161</xdr:row>
      <xdr:rowOff>104903</xdr:rowOff>
    </xdr:to>
    <xdr:pic>
      <xdr:nvPicPr>
        <xdr:cNvPr id="33" name="Image 32">
          <a:extLst>
            <a:ext uri="{FF2B5EF4-FFF2-40B4-BE49-F238E27FC236}">
              <a16:creationId xmlns:a16="http://schemas.microsoft.com/office/drawing/2014/main" id="{A2E318B4-597C-4C05-B07B-2C18EAC3A20D}"/>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581025" y="33280350"/>
          <a:ext cx="2695983" cy="914528"/>
        </a:xfrm>
        <a:prstGeom prst="rect">
          <a:avLst/>
        </a:prstGeom>
      </xdr:spPr>
    </xdr:pic>
    <xdr:clientData/>
  </xdr:twoCellAnchor>
  <xdr:twoCellAnchor editAs="oneCell">
    <xdr:from>
      <xdr:col>6</xdr:col>
      <xdr:colOff>152400</xdr:colOff>
      <xdr:row>157</xdr:row>
      <xdr:rowOff>57150</xdr:rowOff>
    </xdr:from>
    <xdr:to>
      <xdr:col>9</xdr:col>
      <xdr:colOff>743383</xdr:colOff>
      <xdr:row>161</xdr:row>
      <xdr:rowOff>142999</xdr:rowOff>
    </xdr:to>
    <xdr:pic>
      <xdr:nvPicPr>
        <xdr:cNvPr id="34" name="Image 33">
          <a:extLst>
            <a:ext uri="{FF2B5EF4-FFF2-40B4-BE49-F238E27FC236}">
              <a16:creationId xmlns:a16="http://schemas.microsoft.com/office/drawing/2014/main" id="{683BC2B0-9502-4118-A826-BC03DF764C89}"/>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314825" y="33347025"/>
          <a:ext cx="2876983" cy="885949"/>
        </a:xfrm>
        <a:prstGeom prst="rect">
          <a:avLst/>
        </a:prstGeom>
      </xdr:spPr>
    </xdr:pic>
    <xdr:clientData/>
  </xdr:twoCellAnchor>
  <xdr:twoCellAnchor editAs="oneCell">
    <xdr:from>
      <xdr:col>1</xdr:col>
      <xdr:colOff>142876</xdr:colOff>
      <xdr:row>191</xdr:row>
      <xdr:rowOff>123825</xdr:rowOff>
    </xdr:from>
    <xdr:to>
      <xdr:col>4</xdr:col>
      <xdr:colOff>497340</xdr:colOff>
      <xdr:row>194</xdr:row>
      <xdr:rowOff>133350</xdr:rowOff>
    </xdr:to>
    <xdr:pic>
      <xdr:nvPicPr>
        <xdr:cNvPr id="35" name="Image 34">
          <a:extLst>
            <a:ext uri="{FF2B5EF4-FFF2-40B4-BE49-F238E27FC236}">
              <a16:creationId xmlns:a16="http://schemas.microsoft.com/office/drawing/2014/main" id="{4ED0EE66-90A1-4352-B323-0E3C16C1AD92}"/>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495301" y="40490775"/>
          <a:ext cx="2640464" cy="609600"/>
        </a:xfrm>
        <a:prstGeom prst="rect">
          <a:avLst/>
        </a:prstGeom>
      </xdr:spPr>
    </xdr:pic>
    <xdr:clientData/>
  </xdr:twoCellAnchor>
  <xdr:twoCellAnchor editAs="oneCell">
    <xdr:from>
      <xdr:col>7</xdr:col>
      <xdr:colOff>180975</xdr:colOff>
      <xdr:row>188</xdr:row>
      <xdr:rowOff>142875</xdr:rowOff>
    </xdr:from>
    <xdr:to>
      <xdr:col>8</xdr:col>
      <xdr:colOff>658555</xdr:colOff>
      <xdr:row>200</xdr:row>
      <xdr:rowOff>38100</xdr:rowOff>
    </xdr:to>
    <xdr:pic>
      <xdr:nvPicPr>
        <xdr:cNvPr id="36" name="Image 35">
          <a:extLst>
            <a:ext uri="{FF2B5EF4-FFF2-40B4-BE49-F238E27FC236}">
              <a16:creationId xmlns:a16="http://schemas.microsoft.com/office/drawing/2014/main" id="{1C909826-94B9-4846-8EE3-E5A0F173DB24}"/>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105400" y="39909750"/>
          <a:ext cx="1239580" cy="2295525"/>
        </a:xfrm>
        <a:prstGeom prst="rect">
          <a:avLst/>
        </a:prstGeom>
      </xdr:spPr>
    </xdr:pic>
    <xdr:clientData/>
  </xdr:twoCellAnchor>
  <xdr:twoCellAnchor editAs="oneCell">
    <xdr:from>
      <xdr:col>11</xdr:col>
      <xdr:colOff>142875</xdr:colOff>
      <xdr:row>191</xdr:row>
      <xdr:rowOff>0</xdr:rowOff>
    </xdr:from>
    <xdr:to>
      <xdr:col>14</xdr:col>
      <xdr:colOff>628964</xdr:colOff>
      <xdr:row>195</xdr:row>
      <xdr:rowOff>28575</xdr:rowOff>
    </xdr:to>
    <xdr:pic>
      <xdr:nvPicPr>
        <xdr:cNvPr id="37" name="Image 36">
          <a:extLst>
            <a:ext uri="{FF2B5EF4-FFF2-40B4-BE49-F238E27FC236}">
              <a16:creationId xmlns:a16="http://schemas.microsoft.com/office/drawing/2014/main" id="{DDE04E1B-48B9-4E20-9D7D-D2025FCF7B24}"/>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8115300" y="40366950"/>
          <a:ext cx="2772089" cy="828675"/>
        </a:xfrm>
        <a:prstGeom prst="rect">
          <a:avLst/>
        </a:prstGeom>
      </xdr:spPr>
    </xdr:pic>
    <xdr:clientData/>
  </xdr:twoCellAnchor>
  <xdr:twoCellAnchor editAs="oneCell">
    <xdr:from>
      <xdr:col>16</xdr:col>
      <xdr:colOff>190500</xdr:colOff>
      <xdr:row>191</xdr:row>
      <xdr:rowOff>0</xdr:rowOff>
    </xdr:from>
    <xdr:to>
      <xdr:col>19</xdr:col>
      <xdr:colOff>711956</xdr:colOff>
      <xdr:row>195</xdr:row>
      <xdr:rowOff>57150</xdr:rowOff>
    </xdr:to>
    <xdr:pic>
      <xdr:nvPicPr>
        <xdr:cNvPr id="38" name="Image 37">
          <a:extLst>
            <a:ext uri="{FF2B5EF4-FFF2-40B4-BE49-F238E27FC236}">
              <a16:creationId xmlns:a16="http://schemas.microsoft.com/office/drawing/2014/main" id="{B18131EF-A504-41F7-9DD8-9444DD495CD2}"/>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1972925" y="40366950"/>
          <a:ext cx="2807456" cy="857250"/>
        </a:xfrm>
        <a:prstGeom prst="rect">
          <a:avLst/>
        </a:prstGeom>
      </xdr:spPr>
    </xdr:pic>
    <xdr:clientData/>
  </xdr:twoCellAnchor>
  <xdr:oneCellAnchor>
    <xdr:from>
      <xdr:col>1</xdr:col>
      <xdr:colOff>95250</xdr:colOff>
      <xdr:row>171</xdr:row>
      <xdr:rowOff>142875</xdr:rowOff>
    </xdr:from>
    <xdr:ext cx="3131621" cy="1428750"/>
    <xdr:pic>
      <xdr:nvPicPr>
        <xdr:cNvPr id="39" name="Image 38">
          <a:extLst>
            <a:ext uri="{FF2B5EF4-FFF2-40B4-BE49-F238E27FC236}">
              <a16:creationId xmlns:a16="http://schemas.microsoft.com/office/drawing/2014/main" id="{2BA4E9F2-A11B-4CFB-9D4B-9D2B28C31BEA}"/>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447675" y="36271200"/>
          <a:ext cx="3131621" cy="1428750"/>
        </a:xfrm>
        <a:prstGeom prst="rect">
          <a:avLst/>
        </a:prstGeom>
      </xdr:spPr>
    </xdr:pic>
    <xdr:clientData/>
  </xdr:oneCellAnchor>
  <xdr:oneCellAnchor>
    <xdr:from>
      <xdr:col>11</xdr:col>
      <xdr:colOff>428625</xdr:colOff>
      <xdr:row>173</xdr:row>
      <xdr:rowOff>0</xdr:rowOff>
    </xdr:from>
    <xdr:ext cx="2305372" cy="1086002"/>
    <xdr:pic>
      <xdr:nvPicPr>
        <xdr:cNvPr id="40" name="Image 39">
          <a:extLst>
            <a:ext uri="{FF2B5EF4-FFF2-40B4-BE49-F238E27FC236}">
              <a16:creationId xmlns:a16="http://schemas.microsoft.com/office/drawing/2014/main" id="{C932CFB4-AC28-41A4-BCB2-43DF6D525124}"/>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8401050" y="36528375"/>
          <a:ext cx="2305372" cy="1086002"/>
        </a:xfrm>
        <a:prstGeom prst="rect">
          <a:avLst/>
        </a:prstGeom>
      </xdr:spPr>
    </xdr:pic>
    <xdr:clientData/>
  </xdr:oneCellAnchor>
  <xdr:oneCellAnchor>
    <xdr:from>
      <xdr:col>6</xdr:col>
      <xdr:colOff>152400</xdr:colOff>
      <xdr:row>172</xdr:row>
      <xdr:rowOff>123825</xdr:rowOff>
    </xdr:from>
    <xdr:ext cx="3048196" cy="1438275"/>
    <xdr:pic>
      <xdr:nvPicPr>
        <xdr:cNvPr id="41" name="Image 40">
          <a:extLst>
            <a:ext uri="{FF2B5EF4-FFF2-40B4-BE49-F238E27FC236}">
              <a16:creationId xmlns:a16="http://schemas.microsoft.com/office/drawing/2014/main" id="{D08C24B9-E088-4658-A45A-19B813A90A44}"/>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4314825" y="36452175"/>
          <a:ext cx="3048196" cy="1438275"/>
        </a:xfrm>
        <a:prstGeom prst="rect">
          <a:avLst/>
        </a:prstGeom>
      </xdr:spPr>
    </xdr:pic>
    <xdr:clientData/>
  </xdr:oneCellAnchor>
  <xdr:oneCellAnchor>
    <xdr:from>
      <xdr:col>16</xdr:col>
      <xdr:colOff>371476</xdr:colOff>
      <xdr:row>159</xdr:row>
      <xdr:rowOff>133351</xdr:rowOff>
    </xdr:from>
    <xdr:ext cx="2803923" cy="857250"/>
    <xdr:pic>
      <xdr:nvPicPr>
        <xdr:cNvPr id="42" name="Image 41">
          <a:extLst>
            <a:ext uri="{FF2B5EF4-FFF2-40B4-BE49-F238E27FC236}">
              <a16:creationId xmlns:a16="http://schemas.microsoft.com/office/drawing/2014/main" id="{274FF226-053D-4B73-8149-C55FD94DBDEB}"/>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153901" y="33823276"/>
          <a:ext cx="2803923" cy="857250"/>
        </a:xfrm>
        <a:prstGeom prst="rect">
          <a:avLst/>
        </a:prstGeom>
      </xdr:spPr>
    </xdr:pic>
    <xdr:clientData/>
  </xdr:oneCellAnchor>
  <xdr:twoCellAnchor editAs="oneCell">
    <xdr:from>
      <xdr:col>1</xdr:col>
      <xdr:colOff>123824</xdr:colOff>
      <xdr:row>207</xdr:row>
      <xdr:rowOff>66674</xdr:rowOff>
    </xdr:from>
    <xdr:to>
      <xdr:col>4</xdr:col>
      <xdr:colOff>615969</xdr:colOff>
      <xdr:row>212</xdr:row>
      <xdr:rowOff>85724</xdr:rowOff>
    </xdr:to>
    <xdr:pic>
      <xdr:nvPicPr>
        <xdr:cNvPr id="43" name="Image 42">
          <a:extLst>
            <a:ext uri="{FF2B5EF4-FFF2-40B4-BE49-F238E27FC236}">
              <a16:creationId xmlns:a16="http://schemas.microsoft.com/office/drawing/2014/main" id="{129CCAFB-E625-45EC-A1D5-34696770E381}"/>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476249" y="43672124"/>
          <a:ext cx="2778145" cy="1019175"/>
        </a:xfrm>
        <a:prstGeom prst="rect">
          <a:avLst/>
        </a:prstGeom>
      </xdr:spPr>
    </xdr:pic>
    <xdr:clientData/>
  </xdr:twoCellAnchor>
  <xdr:twoCellAnchor editAs="oneCell">
    <xdr:from>
      <xdr:col>6</xdr:col>
      <xdr:colOff>114301</xdr:colOff>
      <xdr:row>208</xdr:row>
      <xdr:rowOff>19050</xdr:rowOff>
    </xdr:from>
    <xdr:to>
      <xdr:col>9</xdr:col>
      <xdr:colOff>640781</xdr:colOff>
      <xdr:row>211</xdr:row>
      <xdr:rowOff>38100</xdr:rowOff>
    </xdr:to>
    <xdr:pic>
      <xdr:nvPicPr>
        <xdr:cNvPr id="44" name="Image 43">
          <a:extLst>
            <a:ext uri="{FF2B5EF4-FFF2-40B4-BE49-F238E27FC236}">
              <a16:creationId xmlns:a16="http://schemas.microsoft.com/office/drawing/2014/main" id="{E1E99E85-CB84-4335-8023-ECAC84E5DB75}"/>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4276726" y="43824525"/>
          <a:ext cx="2812480" cy="619125"/>
        </a:xfrm>
        <a:prstGeom prst="rect">
          <a:avLst/>
        </a:prstGeom>
      </xdr:spPr>
    </xdr:pic>
    <xdr:clientData/>
  </xdr:twoCellAnchor>
  <xdr:twoCellAnchor editAs="oneCell">
    <xdr:from>
      <xdr:col>16</xdr:col>
      <xdr:colOff>152400</xdr:colOff>
      <xdr:row>171</xdr:row>
      <xdr:rowOff>142875</xdr:rowOff>
    </xdr:from>
    <xdr:to>
      <xdr:col>19</xdr:col>
      <xdr:colOff>673072</xdr:colOff>
      <xdr:row>178</xdr:row>
      <xdr:rowOff>0</xdr:rowOff>
    </xdr:to>
    <xdr:pic>
      <xdr:nvPicPr>
        <xdr:cNvPr id="45" name="Image 44">
          <a:extLst>
            <a:ext uri="{FF2B5EF4-FFF2-40B4-BE49-F238E27FC236}">
              <a16:creationId xmlns:a16="http://schemas.microsoft.com/office/drawing/2014/main" id="{6F4A5473-EC60-4D74-ABB0-872FCA91A349}"/>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1934825" y="36271200"/>
          <a:ext cx="2806672" cy="1257300"/>
        </a:xfrm>
        <a:prstGeom prst="rect">
          <a:avLst/>
        </a:prstGeom>
      </xdr:spPr>
    </xdr:pic>
    <xdr:clientData/>
  </xdr:twoCellAnchor>
  <xdr:twoCellAnchor editAs="oneCell">
    <xdr:from>
      <xdr:col>11</xdr:col>
      <xdr:colOff>114300</xdr:colOff>
      <xdr:row>207</xdr:row>
      <xdr:rowOff>152400</xdr:rowOff>
    </xdr:from>
    <xdr:to>
      <xdr:col>14</xdr:col>
      <xdr:colOff>761443</xdr:colOff>
      <xdr:row>212</xdr:row>
      <xdr:rowOff>104775</xdr:rowOff>
    </xdr:to>
    <xdr:pic>
      <xdr:nvPicPr>
        <xdr:cNvPr id="46" name="Image 45">
          <a:extLst>
            <a:ext uri="{FF2B5EF4-FFF2-40B4-BE49-F238E27FC236}">
              <a16:creationId xmlns:a16="http://schemas.microsoft.com/office/drawing/2014/main" id="{B0657DB0-1814-4BC9-B623-6B5970887D7E}"/>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8086725" y="43757850"/>
          <a:ext cx="2933143" cy="952500"/>
        </a:xfrm>
        <a:prstGeom prst="rect">
          <a:avLst/>
        </a:prstGeom>
      </xdr:spPr>
    </xdr:pic>
    <xdr:clientData/>
  </xdr:twoCellAnchor>
  <xdr:twoCellAnchor editAs="oneCell">
    <xdr:from>
      <xdr:col>16</xdr:col>
      <xdr:colOff>85725</xdr:colOff>
      <xdr:row>207</xdr:row>
      <xdr:rowOff>190500</xdr:rowOff>
    </xdr:from>
    <xdr:to>
      <xdr:col>19</xdr:col>
      <xdr:colOff>758351</xdr:colOff>
      <xdr:row>211</xdr:row>
      <xdr:rowOff>66675</xdr:rowOff>
    </xdr:to>
    <xdr:pic>
      <xdr:nvPicPr>
        <xdr:cNvPr id="47" name="Image 46">
          <a:extLst>
            <a:ext uri="{FF2B5EF4-FFF2-40B4-BE49-F238E27FC236}">
              <a16:creationId xmlns:a16="http://schemas.microsoft.com/office/drawing/2014/main" id="{F2C8F278-5787-4739-A787-AFD72CE9C9A9}"/>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1868150" y="43795950"/>
          <a:ext cx="2958626" cy="676275"/>
        </a:xfrm>
        <a:prstGeom prst="rect">
          <a:avLst/>
        </a:prstGeom>
      </xdr:spPr>
    </xdr:pic>
    <xdr:clientData/>
  </xdr:twoCellAnchor>
  <xdr:twoCellAnchor editAs="oneCell">
    <xdr:from>
      <xdr:col>1</xdr:col>
      <xdr:colOff>200025</xdr:colOff>
      <xdr:row>223</xdr:row>
      <xdr:rowOff>66675</xdr:rowOff>
    </xdr:from>
    <xdr:to>
      <xdr:col>4</xdr:col>
      <xdr:colOff>609600</xdr:colOff>
      <xdr:row>228</xdr:row>
      <xdr:rowOff>79499</xdr:rowOff>
    </xdr:to>
    <xdr:pic>
      <xdr:nvPicPr>
        <xdr:cNvPr id="48" name="Image 47">
          <a:extLst>
            <a:ext uri="{FF2B5EF4-FFF2-40B4-BE49-F238E27FC236}">
              <a16:creationId xmlns:a16="http://schemas.microsoft.com/office/drawing/2014/main" id="{880CA207-553B-47AA-A03C-EB89A63BBF23}"/>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552450" y="46939200"/>
          <a:ext cx="2695575" cy="1012949"/>
        </a:xfrm>
        <a:prstGeom prst="rect">
          <a:avLst/>
        </a:prstGeom>
      </xdr:spPr>
    </xdr:pic>
    <xdr:clientData/>
  </xdr:twoCellAnchor>
  <xdr:twoCellAnchor editAs="oneCell">
    <xdr:from>
      <xdr:col>6</xdr:col>
      <xdr:colOff>247650</xdr:colOff>
      <xdr:row>222</xdr:row>
      <xdr:rowOff>19050</xdr:rowOff>
    </xdr:from>
    <xdr:to>
      <xdr:col>9</xdr:col>
      <xdr:colOff>577850</xdr:colOff>
      <xdr:row>231</xdr:row>
      <xdr:rowOff>61760</xdr:rowOff>
    </xdr:to>
    <xdr:pic>
      <xdr:nvPicPr>
        <xdr:cNvPr id="49" name="Image 48">
          <a:extLst>
            <a:ext uri="{FF2B5EF4-FFF2-40B4-BE49-F238E27FC236}">
              <a16:creationId xmlns:a16="http://schemas.microsoft.com/office/drawing/2014/main" id="{52E8CC8C-5C3F-409B-A137-E092365F1EFE}"/>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4410075" y="46691550"/>
          <a:ext cx="2616200" cy="1842935"/>
        </a:xfrm>
        <a:prstGeom prst="rect">
          <a:avLst/>
        </a:prstGeom>
      </xdr:spPr>
    </xdr:pic>
    <xdr:clientData/>
  </xdr:twoCellAnchor>
  <xdr:twoCellAnchor editAs="oneCell">
    <xdr:from>
      <xdr:col>11</xdr:col>
      <xdr:colOff>95250</xdr:colOff>
      <xdr:row>223</xdr:row>
      <xdr:rowOff>38101</xdr:rowOff>
    </xdr:from>
    <xdr:to>
      <xdr:col>14</xdr:col>
      <xdr:colOff>664640</xdr:colOff>
      <xdr:row>226</xdr:row>
      <xdr:rowOff>85726</xdr:rowOff>
    </xdr:to>
    <xdr:pic>
      <xdr:nvPicPr>
        <xdr:cNvPr id="50" name="Image 49">
          <a:extLst>
            <a:ext uri="{FF2B5EF4-FFF2-40B4-BE49-F238E27FC236}">
              <a16:creationId xmlns:a16="http://schemas.microsoft.com/office/drawing/2014/main" id="{A579E0CB-5A27-402F-8F73-C5954EE80CDA}"/>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8067675" y="46910626"/>
          <a:ext cx="2855390" cy="647700"/>
        </a:xfrm>
        <a:prstGeom prst="rect">
          <a:avLst/>
        </a:prstGeom>
      </xdr:spPr>
    </xdr:pic>
    <xdr:clientData/>
  </xdr:twoCellAnchor>
  <xdr:twoCellAnchor editAs="oneCell">
    <xdr:from>
      <xdr:col>16</xdr:col>
      <xdr:colOff>257175</xdr:colOff>
      <xdr:row>141</xdr:row>
      <xdr:rowOff>85725</xdr:rowOff>
    </xdr:from>
    <xdr:to>
      <xdr:col>19</xdr:col>
      <xdr:colOff>477310</xdr:colOff>
      <xdr:row>145</xdr:row>
      <xdr:rowOff>104775</xdr:rowOff>
    </xdr:to>
    <xdr:pic>
      <xdr:nvPicPr>
        <xdr:cNvPr id="51" name="Image 50">
          <a:extLst>
            <a:ext uri="{FF2B5EF4-FFF2-40B4-BE49-F238E27FC236}">
              <a16:creationId xmlns:a16="http://schemas.microsoft.com/office/drawing/2014/main" id="{2FB62C2F-CA6E-4465-B5D0-FF9FE58B89B5}"/>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39600" y="29679900"/>
          <a:ext cx="2506135" cy="1028700"/>
        </a:xfrm>
        <a:prstGeom prst="rect">
          <a:avLst/>
        </a:prstGeom>
      </xdr:spPr>
    </xdr:pic>
    <xdr:clientData/>
  </xdr:twoCellAnchor>
  <xdr:twoCellAnchor editAs="oneCell">
    <xdr:from>
      <xdr:col>11</xdr:col>
      <xdr:colOff>257175</xdr:colOff>
      <xdr:row>122</xdr:row>
      <xdr:rowOff>9525</xdr:rowOff>
    </xdr:from>
    <xdr:to>
      <xdr:col>14</xdr:col>
      <xdr:colOff>632186</xdr:colOff>
      <xdr:row>132</xdr:row>
      <xdr:rowOff>168274</xdr:rowOff>
    </xdr:to>
    <xdr:pic>
      <xdr:nvPicPr>
        <xdr:cNvPr id="52" name="Image 51">
          <a:extLst>
            <a:ext uri="{FF2B5EF4-FFF2-40B4-BE49-F238E27FC236}">
              <a16:creationId xmlns:a16="http://schemas.microsoft.com/office/drawing/2014/main" id="{C7537928-2FF3-47FA-84B2-5EC9EF7A0594}"/>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8229600" y="25393650"/>
          <a:ext cx="2661011" cy="21589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209550</xdr:colOff>
      <xdr:row>70</xdr:row>
      <xdr:rowOff>142875</xdr:rowOff>
    </xdr:from>
    <xdr:to>
      <xdr:col>0</xdr:col>
      <xdr:colOff>209550</xdr:colOff>
      <xdr:row>111</xdr:row>
      <xdr:rowOff>171450</xdr:rowOff>
    </xdr:to>
    <xdr:sp macro="" textlink="">
      <xdr:nvSpPr>
        <xdr:cNvPr id="2" name="Line 6">
          <a:extLst>
            <a:ext uri="{FF2B5EF4-FFF2-40B4-BE49-F238E27FC236}">
              <a16:creationId xmlns:a16="http://schemas.microsoft.com/office/drawing/2014/main" id="{2C64795B-8CEA-4315-BAF9-6C9D02AF3016}"/>
            </a:ext>
          </a:extLst>
        </xdr:cNvPr>
        <xdr:cNvSpPr>
          <a:spLocks noChangeShapeType="1"/>
        </xdr:cNvSpPr>
      </xdr:nvSpPr>
      <xdr:spPr bwMode="auto">
        <a:xfrm>
          <a:off x="209550" y="14449425"/>
          <a:ext cx="0" cy="8229600"/>
        </a:xfrm>
        <a:prstGeom prst="line">
          <a:avLst/>
        </a:prstGeom>
        <a:noFill/>
        <a:ln w="12065">
          <a:solidFill>
            <a:srgbClr val="C8C8C8"/>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190500</xdr:colOff>
      <xdr:row>70</xdr:row>
      <xdr:rowOff>142875</xdr:rowOff>
    </xdr:from>
    <xdr:to>
      <xdr:col>0</xdr:col>
      <xdr:colOff>190500</xdr:colOff>
      <xdr:row>120</xdr:row>
      <xdr:rowOff>9525</xdr:rowOff>
    </xdr:to>
    <xdr:sp macro="" textlink="">
      <xdr:nvSpPr>
        <xdr:cNvPr id="3" name="Line 5">
          <a:extLst>
            <a:ext uri="{FF2B5EF4-FFF2-40B4-BE49-F238E27FC236}">
              <a16:creationId xmlns:a16="http://schemas.microsoft.com/office/drawing/2014/main" id="{A2EABD2E-43F4-4EE2-9AAC-DBFA08C3A5F7}"/>
            </a:ext>
          </a:extLst>
        </xdr:cNvPr>
        <xdr:cNvSpPr>
          <a:spLocks noChangeShapeType="1"/>
        </xdr:cNvSpPr>
      </xdr:nvSpPr>
      <xdr:spPr bwMode="auto">
        <a:xfrm>
          <a:off x="190500" y="14449425"/>
          <a:ext cx="0" cy="9782175"/>
        </a:xfrm>
        <a:prstGeom prst="line">
          <a:avLst/>
        </a:prstGeom>
        <a:noFill/>
        <a:ln w="12065">
          <a:solidFill>
            <a:srgbClr val="CECECE"/>
          </a:solidFill>
          <a:round/>
          <a:headEnd/>
          <a:tailEnd/>
        </a:ln>
        <a:extLst>
          <a:ext uri="{909E8E84-426E-40DD-AFC4-6F175D3DCCD1}">
            <a14:hiddenFill xmlns:a14="http://schemas.microsoft.com/office/drawing/2010/main">
              <a:noFill/>
            </a14:hiddenFill>
          </a:ext>
        </a:extLst>
      </xdr:spPr>
      <xdr:txBody>
        <a:bodyPr/>
        <a:lstStyle/>
        <a:p>
          <a:r>
            <a:rPr lang="fr-FR"/>
            <a:t>=</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24</xdr:row>
      <xdr:rowOff>0</xdr:rowOff>
    </xdr:from>
    <xdr:ext cx="0" cy="172227"/>
    <xdr:sp macro="" textlink="">
      <xdr:nvSpPr>
        <xdr:cNvPr id="2" name="ZoneTexte 1">
          <a:extLst>
            <a:ext uri="{FF2B5EF4-FFF2-40B4-BE49-F238E27FC236}">
              <a16:creationId xmlns:a16="http://schemas.microsoft.com/office/drawing/2014/main" id="{7FE182EF-2B72-4F16-8EA2-915441A0B0E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 name="ZoneTexte 2">
          <a:extLst>
            <a:ext uri="{FF2B5EF4-FFF2-40B4-BE49-F238E27FC236}">
              <a16:creationId xmlns:a16="http://schemas.microsoft.com/office/drawing/2014/main" id="{5F1B28AB-15DF-45E9-B034-F2E5AE13844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4" name="ZoneTexte 3">
          <a:extLst>
            <a:ext uri="{FF2B5EF4-FFF2-40B4-BE49-F238E27FC236}">
              <a16:creationId xmlns:a16="http://schemas.microsoft.com/office/drawing/2014/main" id="{9B6CFC72-4DE3-4AC6-AA9A-83780EC7F85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5" name="ZoneTexte 4">
          <a:extLst>
            <a:ext uri="{FF2B5EF4-FFF2-40B4-BE49-F238E27FC236}">
              <a16:creationId xmlns:a16="http://schemas.microsoft.com/office/drawing/2014/main" id="{602A443F-8C82-41E9-B43E-236D33733FF6}"/>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 name="ZoneTexte 5">
          <a:extLst>
            <a:ext uri="{FF2B5EF4-FFF2-40B4-BE49-F238E27FC236}">
              <a16:creationId xmlns:a16="http://schemas.microsoft.com/office/drawing/2014/main" id="{C1B037EF-09D0-4665-B127-56A5A046F62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7" name="ZoneTexte 6">
          <a:extLst>
            <a:ext uri="{FF2B5EF4-FFF2-40B4-BE49-F238E27FC236}">
              <a16:creationId xmlns:a16="http://schemas.microsoft.com/office/drawing/2014/main" id="{165C4687-4B8C-4A05-A92F-C1E68598D304}"/>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8" name="ZoneTexte 7">
          <a:extLst>
            <a:ext uri="{FF2B5EF4-FFF2-40B4-BE49-F238E27FC236}">
              <a16:creationId xmlns:a16="http://schemas.microsoft.com/office/drawing/2014/main" id="{2B904728-F6BE-4A75-B007-8571A1921CF3}"/>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9" name="ZoneTexte 8">
          <a:extLst>
            <a:ext uri="{FF2B5EF4-FFF2-40B4-BE49-F238E27FC236}">
              <a16:creationId xmlns:a16="http://schemas.microsoft.com/office/drawing/2014/main" id="{C3FEC94C-DCCE-48AC-9381-554C65C06421}"/>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0" name="ZoneTexte 9">
          <a:extLst>
            <a:ext uri="{FF2B5EF4-FFF2-40B4-BE49-F238E27FC236}">
              <a16:creationId xmlns:a16="http://schemas.microsoft.com/office/drawing/2014/main" id="{0910BA0C-03F6-460C-AADE-C75EC1BDA2A5}"/>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45</xdr:row>
      <xdr:rowOff>128587</xdr:rowOff>
    </xdr:from>
    <xdr:ext cx="0" cy="172227"/>
    <xdr:sp macro="" textlink="">
      <xdr:nvSpPr>
        <xdr:cNvPr id="11" name="ZoneTexte 10">
          <a:extLst>
            <a:ext uri="{FF2B5EF4-FFF2-40B4-BE49-F238E27FC236}">
              <a16:creationId xmlns:a16="http://schemas.microsoft.com/office/drawing/2014/main" id="{FAABA7C1-4DC5-49EF-99DF-F0C478BC08CF}"/>
            </a:ext>
          </a:extLst>
        </xdr:cNvPr>
        <xdr:cNvSpPr txBox="1"/>
      </xdr:nvSpPr>
      <xdr:spPr>
        <a:xfrm>
          <a:off x="0" y="8996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2" name="ZoneTexte 11">
          <a:extLst>
            <a:ext uri="{FF2B5EF4-FFF2-40B4-BE49-F238E27FC236}">
              <a16:creationId xmlns:a16="http://schemas.microsoft.com/office/drawing/2014/main" id="{6C3E5138-97EC-4563-BDEF-CC6D3C3E822E}"/>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45</xdr:row>
      <xdr:rowOff>128587</xdr:rowOff>
    </xdr:from>
    <xdr:ext cx="0" cy="172227"/>
    <xdr:sp macro="" textlink="">
      <xdr:nvSpPr>
        <xdr:cNvPr id="13" name="ZoneTexte 12">
          <a:extLst>
            <a:ext uri="{FF2B5EF4-FFF2-40B4-BE49-F238E27FC236}">
              <a16:creationId xmlns:a16="http://schemas.microsoft.com/office/drawing/2014/main" id="{FDD52774-2428-4E1D-932A-DDFAE4569771}"/>
            </a:ext>
          </a:extLst>
        </xdr:cNvPr>
        <xdr:cNvSpPr txBox="1"/>
      </xdr:nvSpPr>
      <xdr:spPr>
        <a:xfrm>
          <a:off x="0" y="8996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14" name="ZoneTexte 13">
          <a:extLst>
            <a:ext uri="{FF2B5EF4-FFF2-40B4-BE49-F238E27FC236}">
              <a16:creationId xmlns:a16="http://schemas.microsoft.com/office/drawing/2014/main" id="{9EC4872F-6727-44BB-B282-9FE77E3CAC1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15" name="ZoneTexte 14">
          <a:extLst>
            <a:ext uri="{FF2B5EF4-FFF2-40B4-BE49-F238E27FC236}">
              <a16:creationId xmlns:a16="http://schemas.microsoft.com/office/drawing/2014/main" id="{D684DCB2-7218-4D6F-AB8F-089835FFAF96}"/>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16" name="ZoneTexte 15">
          <a:extLst>
            <a:ext uri="{FF2B5EF4-FFF2-40B4-BE49-F238E27FC236}">
              <a16:creationId xmlns:a16="http://schemas.microsoft.com/office/drawing/2014/main" id="{9CCB3BAE-A012-4CE2-92F7-2820B51E95E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0</xdr:rowOff>
    </xdr:from>
    <xdr:ext cx="0" cy="172227"/>
    <xdr:sp macro="" textlink="">
      <xdr:nvSpPr>
        <xdr:cNvPr id="17" name="ZoneTexte 16">
          <a:extLst>
            <a:ext uri="{FF2B5EF4-FFF2-40B4-BE49-F238E27FC236}">
              <a16:creationId xmlns:a16="http://schemas.microsoft.com/office/drawing/2014/main" id="{4CD859D2-FC00-40D1-A686-F1736F22830E}"/>
            </a:ext>
          </a:extLst>
        </xdr:cNvPr>
        <xdr:cNvSpPr txBox="1"/>
      </xdr:nvSpPr>
      <xdr:spPr>
        <a:xfrm>
          <a:off x="0" y="4629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18" name="ZoneTexte 17">
          <a:extLst>
            <a:ext uri="{FF2B5EF4-FFF2-40B4-BE49-F238E27FC236}">
              <a16:creationId xmlns:a16="http://schemas.microsoft.com/office/drawing/2014/main" id="{86E5229D-55E3-4E15-8AED-55F68EF9E34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0</xdr:rowOff>
    </xdr:from>
    <xdr:ext cx="0" cy="172227"/>
    <xdr:sp macro="" textlink="">
      <xdr:nvSpPr>
        <xdr:cNvPr id="19" name="ZoneTexte 18">
          <a:extLst>
            <a:ext uri="{FF2B5EF4-FFF2-40B4-BE49-F238E27FC236}">
              <a16:creationId xmlns:a16="http://schemas.microsoft.com/office/drawing/2014/main" id="{97AFC223-37C7-41C3-9127-B03D38B6DDC3}"/>
            </a:ext>
          </a:extLst>
        </xdr:cNvPr>
        <xdr:cNvSpPr txBox="1"/>
      </xdr:nvSpPr>
      <xdr:spPr>
        <a:xfrm>
          <a:off x="0" y="4629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0" name="ZoneTexte 19">
          <a:extLst>
            <a:ext uri="{FF2B5EF4-FFF2-40B4-BE49-F238E27FC236}">
              <a16:creationId xmlns:a16="http://schemas.microsoft.com/office/drawing/2014/main" id="{4E728E05-966E-48FE-A247-03FE3042F60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1" name="ZoneTexte 20">
          <a:extLst>
            <a:ext uri="{FF2B5EF4-FFF2-40B4-BE49-F238E27FC236}">
              <a16:creationId xmlns:a16="http://schemas.microsoft.com/office/drawing/2014/main" id="{77B7FAE9-95BB-4BCD-BAA2-082C30B8FEFF}"/>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2" name="ZoneTexte 21">
          <a:extLst>
            <a:ext uri="{FF2B5EF4-FFF2-40B4-BE49-F238E27FC236}">
              <a16:creationId xmlns:a16="http://schemas.microsoft.com/office/drawing/2014/main" id="{99609BED-742B-42C6-B0E5-A8DAB9BF7FB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 name="ZoneTexte 22">
          <a:extLst>
            <a:ext uri="{FF2B5EF4-FFF2-40B4-BE49-F238E27FC236}">
              <a16:creationId xmlns:a16="http://schemas.microsoft.com/office/drawing/2014/main" id="{B7D1DE06-09D5-4E25-B308-4835FAE64236}"/>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4" name="ZoneTexte 23">
          <a:extLst>
            <a:ext uri="{FF2B5EF4-FFF2-40B4-BE49-F238E27FC236}">
              <a16:creationId xmlns:a16="http://schemas.microsoft.com/office/drawing/2014/main" id="{84214213-454D-48CC-85B9-378EF79B0AB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5" name="ZoneTexte 24">
          <a:extLst>
            <a:ext uri="{FF2B5EF4-FFF2-40B4-BE49-F238E27FC236}">
              <a16:creationId xmlns:a16="http://schemas.microsoft.com/office/drawing/2014/main" id="{FC94916F-B00A-4F56-845B-87E9778CD8ED}"/>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6" name="ZoneTexte 25">
          <a:extLst>
            <a:ext uri="{FF2B5EF4-FFF2-40B4-BE49-F238E27FC236}">
              <a16:creationId xmlns:a16="http://schemas.microsoft.com/office/drawing/2014/main" id="{187E906A-A951-4256-85E3-6D85C61AE93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7" name="ZoneTexte 26">
          <a:extLst>
            <a:ext uri="{FF2B5EF4-FFF2-40B4-BE49-F238E27FC236}">
              <a16:creationId xmlns:a16="http://schemas.microsoft.com/office/drawing/2014/main" id="{31077944-7F48-42FF-ACD6-1B95C871414F}"/>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 name="ZoneTexte 27">
          <a:extLst>
            <a:ext uri="{FF2B5EF4-FFF2-40B4-BE49-F238E27FC236}">
              <a16:creationId xmlns:a16="http://schemas.microsoft.com/office/drawing/2014/main" id="{53948160-A264-4D76-9A54-8E0CF36A630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 name="ZoneTexte 28">
          <a:extLst>
            <a:ext uri="{FF2B5EF4-FFF2-40B4-BE49-F238E27FC236}">
              <a16:creationId xmlns:a16="http://schemas.microsoft.com/office/drawing/2014/main" id="{0CB793DC-AFA9-4E99-9C7C-E72FE2E3279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0" name="ZoneTexte 29">
          <a:extLst>
            <a:ext uri="{FF2B5EF4-FFF2-40B4-BE49-F238E27FC236}">
              <a16:creationId xmlns:a16="http://schemas.microsoft.com/office/drawing/2014/main" id="{D38E35B3-0634-4DFB-868D-7123DAB5200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1" name="ZoneTexte 30">
          <a:extLst>
            <a:ext uri="{FF2B5EF4-FFF2-40B4-BE49-F238E27FC236}">
              <a16:creationId xmlns:a16="http://schemas.microsoft.com/office/drawing/2014/main" id="{B5C629F0-AF07-41E2-B62B-FA446573089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2" name="ZoneTexte 31">
          <a:extLst>
            <a:ext uri="{FF2B5EF4-FFF2-40B4-BE49-F238E27FC236}">
              <a16:creationId xmlns:a16="http://schemas.microsoft.com/office/drawing/2014/main" id="{3AC8F262-7251-4D60-8FD5-4E125DE4FC8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 name="ZoneTexte 32">
          <a:extLst>
            <a:ext uri="{FF2B5EF4-FFF2-40B4-BE49-F238E27FC236}">
              <a16:creationId xmlns:a16="http://schemas.microsoft.com/office/drawing/2014/main" id="{A9F119E1-E4DC-4E91-9A2F-8CA79042A43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 name="ZoneTexte 33">
          <a:extLst>
            <a:ext uri="{FF2B5EF4-FFF2-40B4-BE49-F238E27FC236}">
              <a16:creationId xmlns:a16="http://schemas.microsoft.com/office/drawing/2014/main" id="{209FD371-F280-4A20-9FE8-24AE7F184A6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 name="ZoneTexte 34">
          <a:extLst>
            <a:ext uri="{FF2B5EF4-FFF2-40B4-BE49-F238E27FC236}">
              <a16:creationId xmlns:a16="http://schemas.microsoft.com/office/drawing/2014/main" id="{36CADFC9-FA8D-4E42-B230-ECD30C7DDDE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6" name="ZoneTexte 35">
          <a:extLst>
            <a:ext uri="{FF2B5EF4-FFF2-40B4-BE49-F238E27FC236}">
              <a16:creationId xmlns:a16="http://schemas.microsoft.com/office/drawing/2014/main" id="{01021D2F-A735-423A-8466-0CD80DDCACF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7" name="ZoneTexte 36">
          <a:extLst>
            <a:ext uri="{FF2B5EF4-FFF2-40B4-BE49-F238E27FC236}">
              <a16:creationId xmlns:a16="http://schemas.microsoft.com/office/drawing/2014/main" id="{FBB90AF0-7E2A-4456-9F44-9504C906A46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8" name="ZoneTexte 37">
          <a:extLst>
            <a:ext uri="{FF2B5EF4-FFF2-40B4-BE49-F238E27FC236}">
              <a16:creationId xmlns:a16="http://schemas.microsoft.com/office/drawing/2014/main" id="{915C1A6E-41A4-41C8-B70E-5567C4C74FB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9" name="ZoneTexte 38">
          <a:extLst>
            <a:ext uri="{FF2B5EF4-FFF2-40B4-BE49-F238E27FC236}">
              <a16:creationId xmlns:a16="http://schemas.microsoft.com/office/drawing/2014/main" id="{939A785B-D43F-43DE-BD85-F8DB97BF303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40" name="ZoneTexte 39">
          <a:extLst>
            <a:ext uri="{FF2B5EF4-FFF2-40B4-BE49-F238E27FC236}">
              <a16:creationId xmlns:a16="http://schemas.microsoft.com/office/drawing/2014/main" id="{70D55A1C-92D6-4F1F-A547-673B07E9BC4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41" name="ZoneTexte 40">
          <a:extLst>
            <a:ext uri="{FF2B5EF4-FFF2-40B4-BE49-F238E27FC236}">
              <a16:creationId xmlns:a16="http://schemas.microsoft.com/office/drawing/2014/main" id="{DA65B2C2-636E-476D-97E7-657FEB0C8A2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42" name="ZoneTexte 41">
          <a:extLst>
            <a:ext uri="{FF2B5EF4-FFF2-40B4-BE49-F238E27FC236}">
              <a16:creationId xmlns:a16="http://schemas.microsoft.com/office/drawing/2014/main" id="{C7C74AD4-4469-4811-BB62-F68B0493501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43" name="ZoneTexte 42">
          <a:extLst>
            <a:ext uri="{FF2B5EF4-FFF2-40B4-BE49-F238E27FC236}">
              <a16:creationId xmlns:a16="http://schemas.microsoft.com/office/drawing/2014/main" id="{5EBFFEAC-1C98-4829-B9B6-9D881B54993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44" name="ZoneTexte 43">
          <a:extLst>
            <a:ext uri="{FF2B5EF4-FFF2-40B4-BE49-F238E27FC236}">
              <a16:creationId xmlns:a16="http://schemas.microsoft.com/office/drawing/2014/main" id="{B0AAAC55-721E-4F75-A359-89C17F04B6C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45" name="ZoneTexte 44">
          <a:extLst>
            <a:ext uri="{FF2B5EF4-FFF2-40B4-BE49-F238E27FC236}">
              <a16:creationId xmlns:a16="http://schemas.microsoft.com/office/drawing/2014/main" id="{9631F5BF-E5E3-4BCA-8238-3C7A7A2CE89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46" name="ZoneTexte 45">
          <a:extLst>
            <a:ext uri="{FF2B5EF4-FFF2-40B4-BE49-F238E27FC236}">
              <a16:creationId xmlns:a16="http://schemas.microsoft.com/office/drawing/2014/main" id="{64058F6D-5B5D-4D67-BF63-EA8AD05C91E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47" name="ZoneTexte 46">
          <a:extLst>
            <a:ext uri="{FF2B5EF4-FFF2-40B4-BE49-F238E27FC236}">
              <a16:creationId xmlns:a16="http://schemas.microsoft.com/office/drawing/2014/main" id="{C019811B-875C-4D2F-8AFE-2C18A506827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48" name="ZoneTexte 47">
          <a:extLst>
            <a:ext uri="{FF2B5EF4-FFF2-40B4-BE49-F238E27FC236}">
              <a16:creationId xmlns:a16="http://schemas.microsoft.com/office/drawing/2014/main" id="{6D14390A-E15E-4CCF-9158-010F7C99ADE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49" name="ZoneTexte 48">
          <a:extLst>
            <a:ext uri="{FF2B5EF4-FFF2-40B4-BE49-F238E27FC236}">
              <a16:creationId xmlns:a16="http://schemas.microsoft.com/office/drawing/2014/main" id="{9C867B77-8CC5-42DB-A827-FF9A8324DBC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0" name="ZoneTexte 49">
          <a:extLst>
            <a:ext uri="{FF2B5EF4-FFF2-40B4-BE49-F238E27FC236}">
              <a16:creationId xmlns:a16="http://schemas.microsoft.com/office/drawing/2014/main" id="{95AE3F11-3C68-495E-815B-D34B921F7CA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1" name="ZoneTexte 50">
          <a:extLst>
            <a:ext uri="{FF2B5EF4-FFF2-40B4-BE49-F238E27FC236}">
              <a16:creationId xmlns:a16="http://schemas.microsoft.com/office/drawing/2014/main" id="{B062210C-3C9E-4DFA-9AFD-F1AF06D5EA5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2" name="ZoneTexte 51">
          <a:extLst>
            <a:ext uri="{FF2B5EF4-FFF2-40B4-BE49-F238E27FC236}">
              <a16:creationId xmlns:a16="http://schemas.microsoft.com/office/drawing/2014/main" id="{3547D7F8-B2BF-4BF4-92C8-0E2844EF36B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3" name="ZoneTexte 52">
          <a:extLst>
            <a:ext uri="{FF2B5EF4-FFF2-40B4-BE49-F238E27FC236}">
              <a16:creationId xmlns:a16="http://schemas.microsoft.com/office/drawing/2014/main" id="{ED664AA9-290A-4B84-9FF6-3CC544E1AB4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4" name="ZoneTexte 53">
          <a:extLst>
            <a:ext uri="{FF2B5EF4-FFF2-40B4-BE49-F238E27FC236}">
              <a16:creationId xmlns:a16="http://schemas.microsoft.com/office/drawing/2014/main" id="{F658BC23-FDDF-487D-8283-5E0DD4F6AAE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5" name="ZoneTexte 54">
          <a:extLst>
            <a:ext uri="{FF2B5EF4-FFF2-40B4-BE49-F238E27FC236}">
              <a16:creationId xmlns:a16="http://schemas.microsoft.com/office/drawing/2014/main" id="{06338AE2-83FD-4365-8988-668E3E545DB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6" name="ZoneTexte 55">
          <a:extLst>
            <a:ext uri="{FF2B5EF4-FFF2-40B4-BE49-F238E27FC236}">
              <a16:creationId xmlns:a16="http://schemas.microsoft.com/office/drawing/2014/main" id="{138AE5B1-0F8E-496F-B3BB-B83C95D9AE3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7" name="ZoneTexte 56">
          <a:extLst>
            <a:ext uri="{FF2B5EF4-FFF2-40B4-BE49-F238E27FC236}">
              <a16:creationId xmlns:a16="http://schemas.microsoft.com/office/drawing/2014/main" id="{93A29193-7963-40BB-A99D-2A54D561B16F}"/>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8" name="ZoneTexte 57">
          <a:extLst>
            <a:ext uri="{FF2B5EF4-FFF2-40B4-BE49-F238E27FC236}">
              <a16:creationId xmlns:a16="http://schemas.microsoft.com/office/drawing/2014/main" id="{D370B2F7-29EB-4B9E-ADD3-B3CBC264DC1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9" name="ZoneTexte 58">
          <a:extLst>
            <a:ext uri="{FF2B5EF4-FFF2-40B4-BE49-F238E27FC236}">
              <a16:creationId xmlns:a16="http://schemas.microsoft.com/office/drawing/2014/main" id="{8E2E1F30-860B-4C63-B802-3CC94862B00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0" name="ZoneTexte 59">
          <a:extLst>
            <a:ext uri="{FF2B5EF4-FFF2-40B4-BE49-F238E27FC236}">
              <a16:creationId xmlns:a16="http://schemas.microsoft.com/office/drawing/2014/main" id="{4D5BB065-B9C0-4B16-9396-2E791C293D6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1" name="ZoneTexte 60">
          <a:extLst>
            <a:ext uri="{FF2B5EF4-FFF2-40B4-BE49-F238E27FC236}">
              <a16:creationId xmlns:a16="http://schemas.microsoft.com/office/drawing/2014/main" id="{72D6FCD3-EFB7-4832-A7A9-4E46F50BF09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2" name="ZoneTexte 61">
          <a:extLst>
            <a:ext uri="{FF2B5EF4-FFF2-40B4-BE49-F238E27FC236}">
              <a16:creationId xmlns:a16="http://schemas.microsoft.com/office/drawing/2014/main" id="{09E202F6-8659-40CC-9A47-466A75E7A84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3" name="ZoneTexte 62">
          <a:extLst>
            <a:ext uri="{FF2B5EF4-FFF2-40B4-BE49-F238E27FC236}">
              <a16:creationId xmlns:a16="http://schemas.microsoft.com/office/drawing/2014/main" id="{11E79F1F-C504-4B24-875E-46CEE626BEE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4" name="ZoneTexte 63">
          <a:extLst>
            <a:ext uri="{FF2B5EF4-FFF2-40B4-BE49-F238E27FC236}">
              <a16:creationId xmlns:a16="http://schemas.microsoft.com/office/drawing/2014/main" id="{E63A98B3-7696-4246-801B-C82C52D60CA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5" name="ZoneTexte 64">
          <a:extLst>
            <a:ext uri="{FF2B5EF4-FFF2-40B4-BE49-F238E27FC236}">
              <a16:creationId xmlns:a16="http://schemas.microsoft.com/office/drawing/2014/main" id="{45EEE584-9313-4014-8810-11232EC5583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6" name="ZoneTexte 65">
          <a:extLst>
            <a:ext uri="{FF2B5EF4-FFF2-40B4-BE49-F238E27FC236}">
              <a16:creationId xmlns:a16="http://schemas.microsoft.com/office/drawing/2014/main" id="{42F45DBB-54F3-499B-9B93-53A5F962C86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7" name="ZoneTexte 66">
          <a:extLst>
            <a:ext uri="{FF2B5EF4-FFF2-40B4-BE49-F238E27FC236}">
              <a16:creationId xmlns:a16="http://schemas.microsoft.com/office/drawing/2014/main" id="{B8CA41C1-0335-42A1-AF3F-022FA68C115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8" name="ZoneTexte 67">
          <a:extLst>
            <a:ext uri="{FF2B5EF4-FFF2-40B4-BE49-F238E27FC236}">
              <a16:creationId xmlns:a16="http://schemas.microsoft.com/office/drawing/2014/main" id="{6BDD8157-6C80-475E-8320-4EB06A091F7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9" name="ZoneTexte 68">
          <a:extLst>
            <a:ext uri="{FF2B5EF4-FFF2-40B4-BE49-F238E27FC236}">
              <a16:creationId xmlns:a16="http://schemas.microsoft.com/office/drawing/2014/main" id="{B158E21C-8A02-4B99-8747-2AAD1B465FF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0" name="ZoneTexte 69">
          <a:extLst>
            <a:ext uri="{FF2B5EF4-FFF2-40B4-BE49-F238E27FC236}">
              <a16:creationId xmlns:a16="http://schemas.microsoft.com/office/drawing/2014/main" id="{FCACED76-1E1A-4078-AE24-590A3DFD98D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1" name="ZoneTexte 70">
          <a:extLst>
            <a:ext uri="{FF2B5EF4-FFF2-40B4-BE49-F238E27FC236}">
              <a16:creationId xmlns:a16="http://schemas.microsoft.com/office/drawing/2014/main" id="{9AD329BF-185A-43BF-9752-F71AFA1EEBC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2" name="ZoneTexte 71">
          <a:extLst>
            <a:ext uri="{FF2B5EF4-FFF2-40B4-BE49-F238E27FC236}">
              <a16:creationId xmlns:a16="http://schemas.microsoft.com/office/drawing/2014/main" id="{541DE9E3-27E2-4CCA-B676-22CEA7EA673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3" name="ZoneTexte 72">
          <a:extLst>
            <a:ext uri="{FF2B5EF4-FFF2-40B4-BE49-F238E27FC236}">
              <a16:creationId xmlns:a16="http://schemas.microsoft.com/office/drawing/2014/main" id="{37E83059-15CB-4D8F-8A34-F1FCF0AF780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4" name="ZoneTexte 73">
          <a:extLst>
            <a:ext uri="{FF2B5EF4-FFF2-40B4-BE49-F238E27FC236}">
              <a16:creationId xmlns:a16="http://schemas.microsoft.com/office/drawing/2014/main" id="{07A10683-B30E-483A-A472-CAF0DCD4792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5" name="ZoneTexte 74">
          <a:extLst>
            <a:ext uri="{FF2B5EF4-FFF2-40B4-BE49-F238E27FC236}">
              <a16:creationId xmlns:a16="http://schemas.microsoft.com/office/drawing/2014/main" id="{CC1D5B66-7811-4959-A918-E80B4390B02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6" name="ZoneTexte 75">
          <a:extLst>
            <a:ext uri="{FF2B5EF4-FFF2-40B4-BE49-F238E27FC236}">
              <a16:creationId xmlns:a16="http://schemas.microsoft.com/office/drawing/2014/main" id="{A9A0F207-0D5A-4238-B15E-EC15749A8DB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7" name="ZoneTexte 76">
          <a:extLst>
            <a:ext uri="{FF2B5EF4-FFF2-40B4-BE49-F238E27FC236}">
              <a16:creationId xmlns:a16="http://schemas.microsoft.com/office/drawing/2014/main" id="{3679E117-0C16-4EAE-9A0F-C42F89112DF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8" name="ZoneTexte 77">
          <a:extLst>
            <a:ext uri="{FF2B5EF4-FFF2-40B4-BE49-F238E27FC236}">
              <a16:creationId xmlns:a16="http://schemas.microsoft.com/office/drawing/2014/main" id="{A4FDDE04-AD83-4C8D-9BE0-E306BFC9BC1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9" name="ZoneTexte 78">
          <a:extLst>
            <a:ext uri="{FF2B5EF4-FFF2-40B4-BE49-F238E27FC236}">
              <a16:creationId xmlns:a16="http://schemas.microsoft.com/office/drawing/2014/main" id="{C98BE1D9-1DA1-427C-BA21-22B87C2B807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80" name="ZoneTexte 79">
          <a:extLst>
            <a:ext uri="{FF2B5EF4-FFF2-40B4-BE49-F238E27FC236}">
              <a16:creationId xmlns:a16="http://schemas.microsoft.com/office/drawing/2014/main" id="{CA67BD45-74A7-4C57-A440-0F1AAAE7A16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81" name="ZoneTexte 80">
          <a:extLst>
            <a:ext uri="{FF2B5EF4-FFF2-40B4-BE49-F238E27FC236}">
              <a16:creationId xmlns:a16="http://schemas.microsoft.com/office/drawing/2014/main" id="{77D4EED4-2157-4898-AE84-98B78AA5D4A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82" name="ZoneTexte 81">
          <a:extLst>
            <a:ext uri="{FF2B5EF4-FFF2-40B4-BE49-F238E27FC236}">
              <a16:creationId xmlns:a16="http://schemas.microsoft.com/office/drawing/2014/main" id="{42E9DB59-DB01-45E1-9374-188DA6BBA84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83" name="ZoneTexte 82">
          <a:extLst>
            <a:ext uri="{FF2B5EF4-FFF2-40B4-BE49-F238E27FC236}">
              <a16:creationId xmlns:a16="http://schemas.microsoft.com/office/drawing/2014/main" id="{F315D6D8-4C7C-4E78-BB11-440FE721D06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84" name="ZoneTexte 83">
          <a:extLst>
            <a:ext uri="{FF2B5EF4-FFF2-40B4-BE49-F238E27FC236}">
              <a16:creationId xmlns:a16="http://schemas.microsoft.com/office/drawing/2014/main" id="{125812D7-9CAD-4AFD-B3AB-780EBA930C0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85" name="ZoneTexte 84">
          <a:extLst>
            <a:ext uri="{FF2B5EF4-FFF2-40B4-BE49-F238E27FC236}">
              <a16:creationId xmlns:a16="http://schemas.microsoft.com/office/drawing/2014/main" id="{BA44A99E-0390-4EBA-8412-2F62EE4FE22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86" name="ZoneTexte 85">
          <a:extLst>
            <a:ext uri="{FF2B5EF4-FFF2-40B4-BE49-F238E27FC236}">
              <a16:creationId xmlns:a16="http://schemas.microsoft.com/office/drawing/2014/main" id="{10ABA137-C8F9-496A-87D4-A7A4F2970F1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87" name="ZoneTexte 86">
          <a:extLst>
            <a:ext uri="{FF2B5EF4-FFF2-40B4-BE49-F238E27FC236}">
              <a16:creationId xmlns:a16="http://schemas.microsoft.com/office/drawing/2014/main" id="{59FD2133-F630-4B28-80F5-52B4313695C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0" cy="172227"/>
    <xdr:sp macro="" textlink="">
      <xdr:nvSpPr>
        <xdr:cNvPr id="88" name="ZoneTexte 87">
          <a:extLst>
            <a:ext uri="{FF2B5EF4-FFF2-40B4-BE49-F238E27FC236}">
              <a16:creationId xmlns:a16="http://schemas.microsoft.com/office/drawing/2014/main" id="{2C931FDA-FB92-40A1-A6DA-39275BEA20BD}"/>
            </a:ext>
          </a:extLst>
        </xdr:cNvPr>
        <xdr:cNvSpPr txBox="1"/>
      </xdr:nvSpPr>
      <xdr:spPr>
        <a:xfrm>
          <a:off x="0" y="8234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89" name="ZoneTexte 88">
          <a:extLst>
            <a:ext uri="{FF2B5EF4-FFF2-40B4-BE49-F238E27FC236}">
              <a16:creationId xmlns:a16="http://schemas.microsoft.com/office/drawing/2014/main" id="{F3113420-9466-4A0C-A1A3-466ADD10C9CD}"/>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128587</xdr:rowOff>
    </xdr:from>
    <xdr:ext cx="0" cy="172227"/>
    <xdr:sp macro="" textlink="">
      <xdr:nvSpPr>
        <xdr:cNvPr id="90" name="ZoneTexte 89">
          <a:extLst>
            <a:ext uri="{FF2B5EF4-FFF2-40B4-BE49-F238E27FC236}">
              <a16:creationId xmlns:a16="http://schemas.microsoft.com/office/drawing/2014/main" id="{B5858F47-1938-421F-87E3-76219F5A0D26}"/>
            </a:ext>
          </a:extLst>
        </xdr:cNvPr>
        <xdr:cNvSpPr txBox="1"/>
      </xdr:nvSpPr>
      <xdr:spPr>
        <a:xfrm>
          <a:off x="0" y="7805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0</xdr:rowOff>
    </xdr:from>
    <xdr:ext cx="0" cy="172227"/>
    <xdr:sp macro="" textlink="">
      <xdr:nvSpPr>
        <xdr:cNvPr id="91" name="ZoneTexte 90">
          <a:extLst>
            <a:ext uri="{FF2B5EF4-FFF2-40B4-BE49-F238E27FC236}">
              <a16:creationId xmlns:a16="http://schemas.microsoft.com/office/drawing/2014/main" id="{AC4E8EA0-2E77-4C02-AD36-D73ABB8EA800}"/>
            </a:ext>
          </a:extLst>
        </xdr:cNvPr>
        <xdr:cNvSpPr txBox="1"/>
      </xdr:nvSpPr>
      <xdr:spPr>
        <a:xfrm>
          <a:off x="0" y="6534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128587</xdr:rowOff>
    </xdr:from>
    <xdr:ext cx="0" cy="172227"/>
    <xdr:sp macro="" textlink="">
      <xdr:nvSpPr>
        <xdr:cNvPr id="92" name="ZoneTexte 91">
          <a:extLst>
            <a:ext uri="{FF2B5EF4-FFF2-40B4-BE49-F238E27FC236}">
              <a16:creationId xmlns:a16="http://schemas.microsoft.com/office/drawing/2014/main" id="{E58B83D1-A78E-479B-A2A8-84B9BFCD6A02}"/>
            </a:ext>
          </a:extLst>
        </xdr:cNvPr>
        <xdr:cNvSpPr txBox="1"/>
      </xdr:nvSpPr>
      <xdr:spPr>
        <a:xfrm>
          <a:off x="0" y="7805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0</xdr:rowOff>
    </xdr:from>
    <xdr:ext cx="0" cy="172227"/>
    <xdr:sp macro="" textlink="">
      <xdr:nvSpPr>
        <xdr:cNvPr id="93" name="ZoneTexte 92">
          <a:extLst>
            <a:ext uri="{FF2B5EF4-FFF2-40B4-BE49-F238E27FC236}">
              <a16:creationId xmlns:a16="http://schemas.microsoft.com/office/drawing/2014/main" id="{4DE7310B-A552-438B-85B2-FF126E061E78}"/>
            </a:ext>
          </a:extLst>
        </xdr:cNvPr>
        <xdr:cNvSpPr txBox="1"/>
      </xdr:nvSpPr>
      <xdr:spPr>
        <a:xfrm>
          <a:off x="0" y="6534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0" cy="172227"/>
    <xdr:sp macro="" textlink="">
      <xdr:nvSpPr>
        <xdr:cNvPr id="94" name="ZoneTexte 93">
          <a:extLst>
            <a:ext uri="{FF2B5EF4-FFF2-40B4-BE49-F238E27FC236}">
              <a16:creationId xmlns:a16="http://schemas.microsoft.com/office/drawing/2014/main" id="{F5B936EA-5BFE-401E-9340-150A4B96F0BD}"/>
            </a:ext>
          </a:extLst>
        </xdr:cNvPr>
        <xdr:cNvSpPr txBox="1"/>
      </xdr:nvSpPr>
      <xdr:spPr>
        <a:xfrm>
          <a:off x="0" y="842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95" name="ZoneTexte 94">
          <a:extLst>
            <a:ext uri="{FF2B5EF4-FFF2-40B4-BE49-F238E27FC236}">
              <a16:creationId xmlns:a16="http://schemas.microsoft.com/office/drawing/2014/main" id="{97BA1D22-9815-4B17-9B45-8C09FF35E209}"/>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0" cy="172227"/>
    <xdr:sp macro="" textlink="">
      <xdr:nvSpPr>
        <xdr:cNvPr id="96" name="ZoneTexte 95">
          <a:extLst>
            <a:ext uri="{FF2B5EF4-FFF2-40B4-BE49-F238E27FC236}">
              <a16:creationId xmlns:a16="http://schemas.microsoft.com/office/drawing/2014/main" id="{E3747241-088D-41D7-8348-AF9EDB8A026D}"/>
            </a:ext>
          </a:extLst>
        </xdr:cNvPr>
        <xdr:cNvSpPr txBox="1"/>
      </xdr:nvSpPr>
      <xdr:spPr>
        <a:xfrm>
          <a:off x="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97" name="ZoneTexte 96">
          <a:extLst>
            <a:ext uri="{FF2B5EF4-FFF2-40B4-BE49-F238E27FC236}">
              <a16:creationId xmlns:a16="http://schemas.microsoft.com/office/drawing/2014/main" id="{1B4CC04D-41B8-4428-8A28-723FF98505A8}"/>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0" cy="172227"/>
    <xdr:sp macro="" textlink="">
      <xdr:nvSpPr>
        <xdr:cNvPr id="98" name="ZoneTexte 97">
          <a:extLst>
            <a:ext uri="{FF2B5EF4-FFF2-40B4-BE49-F238E27FC236}">
              <a16:creationId xmlns:a16="http://schemas.microsoft.com/office/drawing/2014/main" id="{3B07E134-C656-4E8B-9788-E7FA070FBF4C}"/>
            </a:ext>
          </a:extLst>
        </xdr:cNvPr>
        <xdr:cNvSpPr txBox="1"/>
      </xdr:nvSpPr>
      <xdr:spPr>
        <a:xfrm>
          <a:off x="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99" name="ZoneTexte 98">
          <a:extLst>
            <a:ext uri="{FF2B5EF4-FFF2-40B4-BE49-F238E27FC236}">
              <a16:creationId xmlns:a16="http://schemas.microsoft.com/office/drawing/2014/main" id="{E33673A0-CB50-452D-A751-5D85F92C8CF8}"/>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0" cy="172227"/>
    <xdr:sp macro="" textlink="">
      <xdr:nvSpPr>
        <xdr:cNvPr id="100" name="ZoneTexte 99">
          <a:extLst>
            <a:ext uri="{FF2B5EF4-FFF2-40B4-BE49-F238E27FC236}">
              <a16:creationId xmlns:a16="http://schemas.microsoft.com/office/drawing/2014/main" id="{CB3ECF7D-93EB-4A3C-B9FC-F826D6AF098C}"/>
            </a:ext>
          </a:extLst>
        </xdr:cNvPr>
        <xdr:cNvSpPr txBox="1"/>
      </xdr:nvSpPr>
      <xdr:spPr>
        <a:xfrm>
          <a:off x="0" y="842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0" cy="172227"/>
    <xdr:sp macro="" textlink="">
      <xdr:nvSpPr>
        <xdr:cNvPr id="101" name="ZoneTexte 100">
          <a:extLst>
            <a:ext uri="{FF2B5EF4-FFF2-40B4-BE49-F238E27FC236}">
              <a16:creationId xmlns:a16="http://schemas.microsoft.com/office/drawing/2014/main" id="{DCDE90CD-F069-4E02-8BB2-CB789188EA7D}"/>
            </a:ext>
          </a:extLst>
        </xdr:cNvPr>
        <xdr:cNvSpPr txBox="1"/>
      </xdr:nvSpPr>
      <xdr:spPr>
        <a:xfrm>
          <a:off x="0" y="861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0" cy="172227"/>
    <xdr:sp macro="" textlink="">
      <xdr:nvSpPr>
        <xdr:cNvPr id="102" name="ZoneTexte 101">
          <a:extLst>
            <a:ext uri="{FF2B5EF4-FFF2-40B4-BE49-F238E27FC236}">
              <a16:creationId xmlns:a16="http://schemas.microsoft.com/office/drawing/2014/main" id="{E1868021-B981-49C6-976A-E0EFCDCFCA8E}"/>
            </a:ext>
          </a:extLst>
        </xdr:cNvPr>
        <xdr:cNvSpPr txBox="1"/>
      </xdr:nvSpPr>
      <xdr:spPr>
        <a:xfrm>
          <a:off x="0" y="861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03" name="ZoneTexte 102">
          <a:extLst>
            <a:ext uri="{FF2B5EF4-FFF2-40B4-BE49-F238E27FC236}">
              <a16:creationId xmlns:a16="http://schemas.microsoft.com/office/drawing/2014/main" id="{28257F0C-D7E5-4859-932E-7F8B9A2FE267}"/>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04" name="ZoneTexte 103">
          <a:extLst>
            <a:ext uri="{FF2B5EF4-FFF2-40B4-BE49-F238E27FC236}">
              <a16:creationId xmlns:a16="http://schemas.microsoft.com/office/drawing/2014/main" id="{8195847B-F341-4D41-B96A-AF97AC45CBE7}"/>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05" name="ZoneTexte 104">
          <a:extLst>
            <a:ext uri="{FF2B5EF4-FFF2-40B4-BE49-F238E27FC236}">
              <a16:creationId xmlns:a16="http://schemas.microsoft.com/office/drawing/2014/main" id="{EC6BD006-C9E3-4F65-BA6B-AA6F3959C71C}"/>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06" name="ZoneTexte 105">
          <a:extLst>
            <a:ext uri="{FF2B5EF4-FFF2-40B4-BE49-F238E27FC236}">
              <a16:creationId xmlns:a16="http://schemas.microsoft.com/office/drawing/2014/main" id="{899B703B-95AA-472D-9B73-2D3177AE43C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07" name="ZoneTexte 106">
          <a:extLst>
            <a:ext uri="{FF2B5EF4-FFF2-40B4-BE49-F238E27FC236}">
              <a16:creationId xmlns:a16="http://schemas.microsoft.com/office/drawing/2014/main" id="{ED60D861-74DE-4392-8595-DCCFF8FCD7A6}"/>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08" name="ZoneTexte 107">
          <a:extLst>
            <a:ext uri="{FF2B5EF4-FFF2-40B4-BE49-F238E27FC236}">
              <a16:creationId xmlns:a16="http://schemas.microsoft.com/office/drawing/2014/main" id="{3EAEABCF-8059-4525-8CFA-68B8356A017C}"/>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09" name="ZoneTexte 108">
          <a:extLst>
            <a:ext uri="{FF2B5EF4-FFF2-40B4-BE49-F238E27FC236}">
              <a16:creationId xmlns:a16="http://schemas.microsoft.com/office/drawing/2014/main" id="{0F8A6458-1372-46AF-9713-92200D1ABF8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10" name="ZoneTexte 109">
          <a:extLst>
            <a:ext uri="{FF2B5EF4-FFF2-40B4-BE49-F238E27FC236}">
              <a16:creationId xmlns:a16="http://schemas.microsoft.com/office/drawing/2014/main" id="{63F8FEB6-8BEC-4652-815A-16AB40690329}"/>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11" name="ZoneTexte 110">
          <a:extLst>
            <a:ext uri="{FF2B5EF4-FFF2-40B4-BE49-F238E27FC236}">
              <a16:creationId xmlns:a16="http://schemas.microsoft.com/office/drawing/2014/main" id="{A6D73908-4C4A-4089-9F72-55E2C975538D}"/>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12" name="ZoneTexte 111">
          <a:extLst>
            <a:ext uri="{FF2B5EF4-FFF2-40B4-BE49-F238E27FC236}">
              <a16:creationId xmlns:a16="http://schemas.microsoft.com/office/drawing/2014/main" id="{46818456-39F3-45EC-B04F-54A28977E8E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13" name="ZoneTexte 112">
          <a:extLst>
            <a:ext uri="{FF2B5EF4-FFF2-40B4-BE49-F238E27FC236}">
              <a16:creationId xmlns:a16="http://schemas.microsoft.com/office/drawing/2014/main" id="{57B8E097-C42B-4DC7-9FA1-07EF0FC8CF56}"/>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14" name="ZoneTexte 113">
          <a:extLst>
            <a:ext uri="{FF2B5EF4-FFF2-40B4-BE49-F238E27FC236}">
              <a16:creationId xmlns:a16="http://schemas.microsoft.com/office/drawing/2014/main" id="{A1DF29FB-5C23-41C8-99FA-44907CFE9FA9}"/>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15" name="ZoneTexte 114">
          <a:extLst>
            <a:ext uri="{FF2B5EF4-FFF2-40B4-BE49-F238E27FC236}">
              <a16:creationId xmlns:a16="http://schemas.microsoft.com/office/drawing/2014/main" id="{AA645EBD-0988-4C13-9E0F-3DBF320AA8A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16" name="ZoneTexte 115">
          <a:extLst>
            <a:ext uri="{FF2B5EF4-FFF2-40B4-BE49-F238E27FC236}">
              <a16:creationId xmlns:a16="http://schemas.microsoft.com/office/drawing/2014/main" id="{68CC072E-6E82-492B-B08A-87CD8510F0C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17" name="ZoneTexte 116">
          <a:extLst>
            <a:ext uri="{FF2B5EF4-FFF2-40B4-BE49-F238E27FC236}">
              <a16:creationId xmlns:a16="http://schemas.microsoft.com/office/drawing/2014/main" id="{DA37EB7C-4FAC-4399-B3A5-848579F040C1}"/>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18" name="ZoneTexte 117">
          <a:extLst>
            <a:ext uri="{FF2B5EF4-FFF2-40B4-BE49-F238E27FC236}">
              <a16:creationId xmlns:a16="http://schemas.microsoft.com/office/drawing/2014/main" id="{3AB25A90-E68D-4987-8FF4-7D3F609B97C7}"/>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19" name="ZoneTexte 118">
          <a:extLst>
            <a:ext uri="{FF2B5EF4-FFF2-40B4-BE49-F238E27FC236}">
              <a16:creationId xmlns:a16="http://schemas.microsoft.com/office/drawing/2014/main" id="{68CA5DA9-8FA7-4606-A6CA-054021592E1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20" name="ZoneTexte 119">
          <a:extLst>
            <a:ext uri="{FF2B5EF4-FFF2-40B4-BE49-F238E27FC236}">
              <a16:creationId xmlns:a16="http://schemas.microsoft.com/office/drawing/2014/main" id="{F7290443-21A4-4FF4-877E-D1DBC03838D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21" name="ZoneTexte 120">
          <a:extLst>
            <a:ext uri="{FF2B5EF4-FFF2-40B4-BE49-F238E27FC236}">
              <a16:creationId xmlns:a16="http://schemas.microsoft.com/office/drawing/2014/main" id="{8871A835-785F-4193-8E76-F6465FD28721}"/>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22" name="ZoneTexte 121">
          <a:extLst>
            <a:ext uri="{FF2B5EF4-FFF2-40B4-BE49-F238E27FC236}">
              <a16:creationId xmlns:a16="http://schemas.microsoft.com/office/drawing/2014/main" id="{037BD174-3E86-43D4-806E-1074E24C69B9}"/>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23" name="ZoneTexte 122">
          <a:extLst>
            <a:ext uri="{FF2B5EF4-FFF2-40B4-BE49-F238E27FC236}">
              <a16:creationId xmlns:a16="http://schemas.microsoft.com/office/drawing/2014/main" id="{0A540E70-8336-42B9-B3FA-C59644BD1141}"/>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24" name="ZoneTexte 123">
          <a:extLst>
            <a:ext uri="{FF2B5EF4-FFF2-40B4-BE49-F238E27FC236}">
              <a16:creationId xmlns:a16="http://schemas.microsoft.com/office/drawing/2014/main" id="{D7AB315E-E896-46F1-B62C-5F2B20FF77E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25" name="ZoneTexte 124">
          <a:extLst>
            <a:ext uri="{FF2B5EF4-FFF2-40B4-BE49-F238E27FC236}">
              <a16:creationId xmlns:a16="http://schemas.microsoft.com/office/drawing/2014/main" id="{9BC6C339-B8DA-40DA-AD18-E5E694677AF3}"/>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26" name="ZoneTexte 125">
          <a:extLst>
            <a:ext uri="{FF2B5EF4-FFF2-40B4-BE49-F238E27FC236}">
              <a16:creationId xmlns:a16="http://schemas.microsoft.com/office/drawing/2014/main" id="{5157585B-ABD9-42B7-BD1E-C8BD5AA5FE5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27" name="ZoneTexte 126">
          <a:extLst>
            <a:ext uri="{FF2B5EF4-FFF2-40B4-BE49-F238E27FC236}">
              <a16:creationId xmlns:a16="http://schemas.microsoft.com/office/drawing/2014/main" id="{DC0CAA96-CB5C-436C-A980-EAB51FF919AA}"/>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28" name="ZoneTexte 127">
          <a:extLst>
            <a:ext uri="{FF2B5EF4-FFF2-40B4-BE49-F238E27FC236}">
              <a16:creationId xmlns:a16="http://schemas.microsoft.com/office/drawing/2014/main" id="{6E1539C9-6576-4E20-B497-881F77CB72B4}"/>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29" name="ZoneTexte 128">
          <a:extLst>
            <a:ext uri="{FF2B5EF4-FFF2-40B4-BE49-F238E27FC236}">
              <a16:creationId xmlns:a16="http://schemas.microsoft.com/office/drawing/2014/main" id="{F3CD4820-AF84-44A0-99CF-55180E9D9BD9}"/>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30" name="ZoneTexte 129">
          <a:extLst>
            <a:ext uri="{FF2B5EF4-FFF2-40B4-BE49-F238E27FC236}">
              <a16:creationId xmlns:a16="http://schemas.microsoft.com/office/drawing/2014/main" id="{E775582A-D592-4BF3-A111-D84E95111B44}"/>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31" name="ZoneTexte 130">
          <a:extLst>
            <a:ext uri="{FF2B5EF4-FFF2-40B4-BE49-F238E27FC236}">
              <a16:creationId xmlns:a16="http://schemas.microsoft.com/office/drawing/2014/main" id="{94231736-C9EF-4943-B76A-4DC916B5CC02}"/>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32" name="ZoneTexte 131">
          <a:extLst>
            <a:ext uri="{FF2B5EF4-FFF2-40B4-BE49-F238E27FC236}">
              <a16:creationId xmlns:a16="http://schemas.microsoft.com/office/drawing/2014/main" id="{9F07AE0A-1236-4996-A753-3EAFC1CFD23A}"/>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33" name="ZoneTexte 132">
          <a:extLst>
            <a:ext uri="{FF2B5EF4-FFF2-40B4-BE49-F238E27FC236}">
              <a16:creationId xmlns:a16="http://schemas.microsoft.com/office/drawing/2014/main" id="{C21F5EC2-F04F-4D6C-98F7-900ABC2C0761}"/>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34" name="ZoneTexte 133">
          <a:extLst>
            <a:ext uri="{FF2B5EF4-FFF2-40B4-BE49-F238E27FC236}">
              <a16:creationId xmlns:a16="http://schemas.microsoft.com/office/drawing/2014/main" id="{6C412595-69E4-4DDD-95C5-993DF14B21D0}"/>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35" name="ZoneTexte 134">
          <a:extLst>
            <a:ext uri="{FF2B5EF4-FFF2-40B4-BE49-F238E27FC236}">
              <a16:creationId xmlns:a16="http://schemas.microsoft.com/office/drawing/2014/main" id="{5E3F609A-9076-4215-B5F7-0B085FE311AE}"/>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36" name="ZoneTexte 135">
          <a:extLst>
            <a:ext uri="{FF2B5EF4-FFF2-40B4-BE49-F238E27FC236}">
              <a16:creationId xmlns:a16="http://schemas.microsoft.com/office/drawing/2014/main" id="{01338C4B-951A-4BCD-B3E3-F296A3738F68}"/>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37" name="ZoneTexte 136">
          <a:extLst>
            <a:ext uri="{FF2B5EF4-FFF2-40B4-BE49-F238E27FC236}">
              <a16:creationId xmlns:a16="http://schemas.microsoft.com/office/drawing/2014/main" id="{1935B37D-314C-4552-A3C5-584CD276790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38" name="ZoneTexte 137">
          <a:extLst>
            <a:ext uri="{FF2B5EF4-FFF2-40B4-BE49-F238E27FC236}">
              <a16:creationId xmlns:a16="http://schemas.microsoft.com/office/drawing/2014/main" id="{C240D309-A9CB-460B-AC2E-E3844106951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39" name="ZoneTexte 138">
          <a:extLst>
            <a:ext uri="{FF2B5EF4-FFF2-40B4-BE49-F238E27FC236}">
              <a16:creationId xmlns:a16="http://schemas.microsoft.com/office/drawing/2014/main" id="{0C4524CA-F407-43DB-8242-E2B98045BB1C}"/>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40" name="ZoneTexte 139">
          <a:extLst>
            <a:ext uri="{FF2B5EF4-FFF2-40B4-BE49-F238E27FC236}">
              <a16:creationId xmlns:a16="http://schemas.microsoft.com/office/drawing/2014/main" id="{38F098F5-9AD4-4B04-B14E-0A15F44E1801}"/>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41" name="ZoneTexte 140">
          <a:extLst>
            <a:ext uri="{FF2B5EF4-FFF2-40B4-BE49-F238E27FC236}">
              <a16:creationId xmlns:a16="http://schemas.microsoft.com/office/drawing/2014/main" id="{4F713A01-9EA9-4F8E-887E-58C60CE3C43E}"/>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42" name="ZoneTexte 141">
          <a:extLst>
            <a:ext uri="{FF2B5EF4-FFF2-40B4-BE49-F238E27FC236}">
              <a16:creationId xmlns:a16="http://schemas.microsoft.com/office/drawing/2014/main" id="{C0DD4797-0B08-4C7E-86ED-4A150D41A633}"/>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43" name="ZoneTexte 142">
          <a:extLst>
            <a:ext uri="{FF2B5EF4-FFF2-40B4-BE49-F238E27FC236}">
              <a16:creationId xmlns:a16="http://schemas.microsoft.com/office/drawing/2014/main" id="{D3E8D021-FA3C-4ED7-8FC6-7EDC4E5A683C}"/>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44" name="ZoneTexte 143">
          <a:extLst>
            <a:ext uri="{FF2B5EF4-FFF2-40B4-BE49-F238E27FC236}">
              <a16:creationId xmlns:a16="http://schemas.microsoft.com/office/drawing/2014/main" id="{4EB9892F-AB15-4FEE-A681-7039574BEFD9}"/>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45" name="ZoneTexte 144">
          <a:extLst>
            <a:ext uri="{FF2B5EF4-FFF2-40B4-BE49-F238E27FC236}">
              <a16:creationId xmlns:a16="http://schemas.microsoft.com/office/drawing/2014/main" id="{AEDAE0D0-D47D-4C69-9850-124F0217C6D3}"/>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46" name="ZoneTexte 145">
          <a:extLst>
            <a:ext uri="{FF2B5EF4-FFF2-40B4-BE49-F238E27FC236}">
              <a16:creationId xmlns:a16="http://schemas.microsoft.com/office/drawing/2014/main" id="{B57323C2-C445-4079-807E-ED442924B5FE}"/>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47" name="ZoneTexte 146">
          <a:extLst>
            <a:ext uri="{FF2B5EF4-FFF2-40B4-BE49-F238E27FC236}">
              <a16:creationId xmlns:a16="http://schemas.microsoft.com/office/drawing/2014/main" id="{228AF31C-71A4-4E5A-8879-53719483BC8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48" name="ZoneTexte 147">
          <a:extLst>
            <a:ext uri="{FF2B5EF4-FFF2-40B4-BE49-F238E27FC236}">
              <a16:creationId xmlns:a16="http://schemas.microsoft.com/office/drawing/2014/main" id="{4A2511D4-F411-48F9-95BC-D930B6A7BE9A}"/>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49" name="ZoneTexte 148">
          <a:extLst>
            <a:ext uri="{FF2B5EF4-FFF2-40B4-BE49-F238E27FC236}">
              <a16:creationId xmlns:a16="http://schemas.microsoft.com/office/drawing/2014/main" id="{E1F0A84A-A459-470D-B90A-D7D47679D48E}"/>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50" name="ZoneTexte 149">
          <a:extLst>
            <a:ext uri="{FF2B5EF4-FFF2-40B4-BE49-F238E27FC236}">
              <a16:creationId xmlns:a16="http://schemas.microsoft.com/office/drawing/2014/main" id="{55706181-0E1B-42C2-B615-85EEE257868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51" name="ZoneTexte 150">
          <a:extLst>
            <a:ext uri="{FF2B5EF4-FFF2-40B4-BE49-F238E27FC236}">
              <a16:creationId xmlns:a16="http://schemas.microsoft.com/office/drawing/2014/main" id="{10B785B2-0EDF-4CC9-B590-CE1EEDA3A149}"/>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52" name="ZoneTexte 151">
          <a:extLst>
            <a:ext uri="{FF2B5EF4-FFF2-40B4-BE49-F238E27FC236}">
              <a16:creationId xmlns:a16="http://schemas.microsoft.com/office/drawing/2014/main" id="{D261B86F-8A2B-4F5E-89EC-C1A3A89B074D}"/>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53" name="ZoneTexte 152">
          <a:extLst>
            <a:ext uri="{FF2B5EF4-FFF2-40B4-BE49-F238E27FC236}">
              <a16:creationId xmlns:a16="http://schemas.microsoft.com/office/drawing/2014/main" id="{ED57EA89-F3C1-4C02-AC59-B608FD2EC091}"/>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54" name="ZoneTexte 153">
          <a:extLst>
            <a:ext uri="{FF2B5EF4-FFF2-40B4-BE49-F238E27FC236}">
              <a16:creationId xmlns:a16="http://schemas.microsoft.com/office/drawing/2014/main" id="{8C795B7E-6A47-417F-9FCD-A65177B654B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55" name="ZoneTexte 154">
          <a:extLst>
            <a:ext uri="{FF2B5EF4-FFF2-40B4-BE49-F238E27FC236}">
              <a16:creationId xmlns:a16="http://schemas.microsoft.com/office/drawing/2014/main" id="{5F4F8B2D-9AAF-4EAD-843C-6BC6569D210E}"/>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56" name="ZoneTexte 155">
          <a:extLst>
            <a:ext uri="{FF2B5EF4-FFF2-40B4-BE49-F238E27FC236}">
              <a16:creationId xmlns:a16="http://schemas.microsoft.com/office/drawing/2014/main" id="{18D5B9AF-F490-4C9D-BA3E-AE32DE6FBFEE}"/>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57" name="ZoneTexte 156">
          <a:extLst>
            <a:ext uri="{FF2B5EF4-FFF2-40B4-BE49-F238E27FC236}">
              <a16:creationId xmlns:a16="http://schemas.microsoft.com/office/drawing/2014/main" id="{5A2AC2EC-48AC-4FC5-B302-6B3CE77E665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58" name="ZoneTexte 157">
          <a:extLst>
            <a:ext uri="{FF2B5EF4-FFF2-40B4-BE49-F238E27FC236}">
              <a16:creationId xmlns:a16="http://schemas.microsoft.com/office/drawing/2014/main" id="{75287F01-12F9-4637-A991-F7FE0D755CB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59" name="ZoneTexte 158">
          <a:extLst>
            <a:ext uri="{FF2B5EF4-FFF2-40B4-BE49-F238E27FC236}">
              <a16:creationId xmlns:a16="http://schemas.microsoft.com/office/drawing/2014/main" id="{3FAAD9A7-1AA4-4765-91BA-53E183E0739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60" name="ZoneTexte 159">
          <a:extLst>
            <a:ext uri="{FF2B5EF4-FFF2-40B4-BE49-F238E27FC236}">
              <a16:creationId xmlns:a16="http://schemas.microsoft.com/office/drawing/2014/main" id="{9E10AABA-6888-461E-9E79-ED870D139F5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61" name="ZoneTexte 160">
          <a:extLst>
            <a:ext uri="{FF2B5EF4-FFF2-40B4-BE49-F238E27FC236}">
              <a16:creationId xmlns:a16="http://schemas.microsoft.com/office/drawing/2014/main" id="{8836DA77-43E2-4409-859A-60949BE7CDE0}"/>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162" name="ZoneTexte 161">
          <a:extLst>
            <a:ext uri="{FF2B5EF4-FFF2-40B4-BE49-F238E27FC236}">
              <a16:creationId xmlns:a16="http://schemas.microsoft.com/office/drawing/2014/main" id="{33CBF924-E49D-4F01-AEE1-120E771A45C6}"/>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163" name="ZoneTexte 162">
          <a:extLst>
            <a:ext uri="{FF2B5EF4-FFF2-40B4-BE49-F238E27FC236}">
              <a16:creationId xmlns:a16="http://schemas.microsoft.com/office/drawing/2014/main" id="{03EDB6C9-CD03-474B-84B4-AD39A96C328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164" name="ZoneTexte 163">
          <a:extLst>
            <a:ext uri="{FF2B5EF4-FFF2-40B4-BE49-F238E27FC236}">
              <a16:creationId xmlns:a16="http://schemas.microsoft.com/office/drawing/2014/main" id="{D91EE114-3C09-4829-BE9E-B0EFF1DA341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165" name="ZoneTexte 164">
          <a:extLst>
            <a:ext uri="{FF2B5EF4-FFF2-40B4-BE49-F238E27FC236}">
              <a16:creationId xmlns:a16="http://schemas.microsoft.com/office/drawing/2014/main" id="{33FD13F8-3851-4CC7-AAC1-791E212FC59E}"/>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166" name="ZoneTexte 165">
          <a:extLst>
            <a:ext uri="{FF2B5EF4-FFF2-40B4-BE49-F238E27FC236}">
              <a16:creationId xmlns:a16="http://schemas.microsoft.com/office/drawing/2014/main" id="{D3517B4F-7759-40EC-ACEB-0E94E20ABA0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167" name="ZoneTexte 166">
          <a:extLst>
            <a:ext uri="{FF2B5EF4-FFF2-40B4-BE49-F238E27FC236}">
              <a16:creationId xmlns:a16="http://schemas.microsoft.com/office/drawing/2014/main" id="{7B644500-AB4D-41E5-BBBA-6F97E396F411}"/>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168" name="ZoneTexte 167">
          <a:extLst>
            <a:ext uri="{FF2B5EF4-FFF2-40B4-BE49-F238E27FC236}">
              <a16:creationId xmlns:a16="http://schemas.microsoft.com/office/drawing/2014/main" id="{2B179048-4FAD-46EF-8786-F8D4F5D671A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169" name="ZoneTexte 168">
          <a:extLst>
            <a:ext uri="{FF2B5EF4-FFF2-40B4-BE49-F238E27FC236}">
              <a16:creationId xmlns:a16="http://schemas.microsoft.com/office/drawing/2014/main" id="{28C09547-583F-46C9-84DA-787D1BC9A303}"/>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170" name="ZoneTexte 169">
          <a:extLst>
            <a:ext uri="{FF2B5EF4-FFF2-40B4-BE49-F238E27FC236}">
              <a16:creationId xmlns:a16="http://schemas.microsoft.com/office/drawing/2014/main" id="{539B60A4-DD5F-4979-9F97-909F6082C9A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171" name="ZoneTexte 170">
          <a:extLst>
            <a:ext uri="{FF2B5EF4-FFF2-40B4-BE49-F238E27FC236}">
              <a16:creationId xmlns:a16="http://schemas.microsoft.com/office/drawing/2014/main" id="{A28D359C-71A9-4FFD-AE15-9F24EB64E53A}"/>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0" cy="172227"/>
    <xdr:sp macro="" textlink="">
      <xdr:nvSpPr>
        <xdr:cNvPr id="172" name="ZoneTexte 171">
          <a:extLst>
            <a:ext uri="{FF2B5EF4-FFF2-40B4-BE49-F238E27FC236}">
              <a16:creationId xmlns:a16="http://schemas.microsoft.com/office/drawing/2014/main" id="{2B2AA360-2934-4C9F-9D12-3D086221DD45}"/>
            </a:ext>
          </a:extLst>
        </xdr:cNvPr>
        <xdr:cNvSpPr txBox="1"/>
      </xdr:nvSpPr>
      <xdr:spPr>
        <a:xfrm>
          <a:off x="0" y="861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0" cy="172227"/>
    <xdr:sp macro="" textlink="">
      <xdr:nvSpPr>
        <xdr:cNvPr id="173" name="ZoneTexte 172">
          <a:extLst>
            <a:ext uri="{FF2B5EF4-FFF2-40B4-BE49-F238E27FC236}">
              <a16:creationId xmlns:a16="http://schemas.microsoft.com/office/drawing/2014/main" id="{25BDA818-4E76-4749-B56D-C2278E2790B4}"/>
            </a:ext>
          </a:extLst>
        </xdr:cNvPr>
        <xdr:cNvSpPr txBox="1"/>
      </xdr:nvSpPr>
      <xdr:spPr>
        <a:xfrm>
          <a:off x="0" y="861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74" name="ZoneTexte 173">
          <a:extLst>
            <a:ext uri="{FF2B5EF4-FFF2-40B4-BE49-F238E27FC236}">
              <a16:creationId xmlns:a16="http://schemas.microsoft.com/office/drawing/2014/main" id="{D6E595D5-5CB9-4BF0-B57C-81D046BFE782}"/>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75" name="ZoneTexte 174">
          <a:extLst>
            <a:ext uri="{FF2B5EF4-FFF2-40B4-BE49-F238E27FC236}">
              <a16:creationId xmlns:a16="http://schemas.microsoft.com/office/drawing/2014/main" id="{572412C4-33B6-4D94-846E-07E0CB65F458}"/>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76" name="ZoneTexte 175">
          <a:extLst>
            <a:ext uri="{FF2B5EF4-FFF2-40B4-BE49-F238E27FC236}">
              <a16:creationId xmlns:a16="http://schemas.microsoft.com/office/drawing/2014/main" id="{7B7902E2-4323-4986-B095-E068DCE50DD8}"/>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77" name="ZoneTexte 176">
          <a:extLst>
            <a:ext uri="{FF2B5EF4-FFF2-40B4-BE49-F238E27FC236}">
              <a16:creationId xmlns:a16="http://schemas.microsoft.com/office/drawing/2014/main" id="{A2392C5F-48F5-40F4-9CC9-EF0B1530D50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78" name="ZoneTexte 177">
          <a:extLst>
            <a:ext uri="{FF2B5EF4-FFF2-40B4-BE49-F238E27FC236}">
              <a16:creationId xmlns:a16="http://schemas.microsoft.com/office/drawing/2014/main" id="{4F41D0CF-2D22-40BB-8D48-E8B4CC6019D6}"/>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79" name="ZoneTexte 178">
          <a:extLst>
            <a:ext uri="{FF2B5EF4-FFF2-40B4-BE49-F238E27FC236}">
              <a16:creationId xmlns:a16="http://schemas.microsoft.com/office/drawing/2014/main" id="{D4C0E417-0286-4680-AB1C-A12C147E5583}"/>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80" name="ZoneTexte 179">
          <a:extLst>
            <a:ext uri="{FF2B5EF4-FFF2-40B4-BE49-F238E27FC236}">
              <a16:creationId xmlns:a16="http://schemas.microsoft.com/office/drawing/2014/main" id="{8C25E646-B3A6-4B14-97D5-9D12F1F0D3D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81" name="ZoneTexte 180">
          <a:extLst>
            <a:ext uri="{FF2B5EF4-FFF2-40B4-BE49-F238E27FC236}">
              <a16:creationId xmlns:a16="http://schemas.microsoft.com/office/drawing/2014/main" id="{CCF7410C-25AF-4964-9069-9B8FC3BF2393}"/>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82" name="ZoneTexte 181">
          <a:extLst>
            <a:ext uri="{FF2B5EF4-FFF2-40B4-BE49-F238E27FC236}">
              <a16:creationId xmlns:a16="http://schemas.microsoft.com/office/drawing/2014/main" id="{3F2605AF-6D88-48F4-B94C-2D17E91A6A28}"/>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83" name="ZoneTexte 182">
          <a:extLst>
            <a:ext uri="{FF2B5EF4-FFF2-40B4-BE49-F238E27FC236}">
              <a16:creationId xmlns:a16="http://schemas.microsoft.com/office/drawing/2014/main" id="{568A9C75-61FA-46AC-A942-E86A3C15FFDD}"/>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84" name="ZoneTexte 183">
          <a:extLst>
            <a:ext uri="{FF2B5EF4-FFF2-40B4-BE49-F238E27FC236}">
              <a16:creationId xmlns:a16="http://schemas.microsoft.com/office/drawing/2014/main" id="{1A853AD0-6549-4A36-BB84-25858844CE80}"/>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85" name="ZoneTexte 184">
          <a:extLst>
            <a:ext uri="{FF2B5EF4-FFF2-40B4-BE49-F238E27FC236}">
              <a16:creationId xmlns:a16="http://schemas.microsoft.com/office/drawing/2014/main" id="{D32DE50F-44A7-4AF3-83D5-993BCF8976A2}"/>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86" name="ZoneTexte 185">
          <a:extLst>
            <a:ext uri="{FF2B5EF4-FFF2-40B4-BE49-F238E27FC236}">
              <a16:creationId xmlns:a16="http://schemas.microsoft.com/office/drawing/2014/main" id="{33982C8A-4B4B-432B-829B-B9C2EE6C762C}"/>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87" name="ZoneTexte 186">
          <a:extLst>
            <a:ext uri="{FF2B5EF4-FFF2-40B4-BE49-F238E27FC236}">
              <a16:creationId xmlns:a16="http://schemas.microsoft.com/office/drawing/2014/main" id="{240CD918-BE7F-400F-A41D-0978DD48B472}"/>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88" name="ZoneTexte 187">
          <a:extLst>
            <a:ext uri="{FF2B5EF4-FFF2-40B4-BE49-F238E27FC236}">
              <a16:creationId xmlns:a16="http://schemas.microsoft.com/office/drawing/2014/main" id="{9C138D95-11E9-4A96-AB66-F28116D93AA8}"/>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89" name="ZoneTexte 188">
          <a:extLst>
            <a:ext uri="{FF2B5EF4-FFF2-40B4-BE49-F238E27FC236}">
              <a16:creationId xmlns:a16="http://schemas.microsoft.com/office/drawing/2014/main" id="{9BABD1FB-FF9A-4764-BACA-77806A483BF0}"/>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90" name="ZoneTexte 189">
          <a:extLst>
            <a:ext uri="{FF2B5EF4-FFF2-40B4-BE49-F238E27FC236}">
              <a16:creationId xmlns:a16="http://schemas.microsoft.com/office/drawing/2014/main" id="{92D0A2FA-09DF-46F9-9902-E0B571EFD653}"/>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91" name="ZoneTexte 190">
          <a:extLst>
            <a:ext uri="{FF2B5EF4-FFF2-40B4-BE49-F238E27FC236}">
              <a16:creationId xmlns:a16="http://schemas.microsoft.com/office/drawing/2014/main" id="{18F093FB-BA71-4072-B743-D0C25FC70BB7}"/>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92" name="ZoneTexte 191">
          <a:extLst>
            <a:ext uri="{FF2B5EF4-FFF2-40B4-BE49-F238E27FC236}">
              <a16:creationId xmlns:a16="http://schemas.microsoft.com/office/drawing/2014/main" id="{CD66C11D-DC3F-4B72-9F52-5CC62E196E12}"/>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93" name="ZoneTexte 192">
          <a:extLst>
            <a:ext uri="{FF2B5EF4-FFF2-40B4-BE49-F238E27FC236}">
              <a16:creationId xmlns:a16="http://schemas.microsoft.com/office/drawing/2014/main" id="{EBC7C712-C8F3-48C1-AD00-4F9A88A16921}"/>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94" name="ZoneTexte 193">
          <a:extLst>
            <a:ext uri="{FF2B5EF4-FFF2-40B4-BE49-F238E27FC236}">
              <a16:creationId xmlns:a16="http://schemas.microsoft.com/office/drawing/2014/main" id="{C66557D8-B131-4601-8325-E242FB9EE9BE}"/>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95" name="ZoneTexte 194">
          <a:extLst>
            <a:ext uri="{FF2B5EF4-FFF2-40B4-BE49-F238E27FC236}">
              <a16:creationId xmlns:a16="http://schemas.microsoft.com/office/drawing/2014/main" id="{221B635F-D629-420F-93FD-266F19CED1B9}"/>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96" name="ZoneTexte 195">
          <a:extLst>
            <a:ext uri="{FF2B5EF4-FFF2-40B4-BE49-F238E27FC236}">
              <a16:creationId xmlns:a16="http://schemas.microsoft.com/office/drawing/2014/main" id="{9C726A0C-79B2-4AA1-A047-2B46D9E35CA0}"/>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97" name="ZoneTexte 196">
          <a:extLst>
            <a:ext uri="{FF2B5EF4-FFF2-40B4-BE49-F238E27FC236}">
              <a16:creationId xmlns:a16="http://schemas.microsoft.com/office/drawing/2014/main" id="{83C33229-E0A4-4E3E-B825-BEFF569FDC8C}"/>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98" name="ZoneTexte 197">
          <a:extLst>
            <a:ext uri="{FF2B5EF4-FFF2-40B4-BE49-F238E27FC236}">
              <a16:creationId xmlns:a16="http://schemas.microsoft.com/office/drawing/2014/main" id="{18C7A3FB-CD6C-4AD3-B07D-1BC75AA96C83}"/>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199" name="ZoneTexte 198">
          <a:extLst>
            <a:ext uri="{FF2B5EF4-FFF2-40B4-BE49-F238E27FC236}">
              <a16:creationId xmlns:a16="http://schemas.microsoft.com/office/drawing/2014/main" id="{A4039101-9C36-47D4-9FDE-2B9F39637A24}"/>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00" name="ZoneTexte 199">
          <a:extLst>
            <a:ext uri="{FF2B5EF4-FFF2-40B4-BE49-F238E27FC236}">
              <a16:creationId xmlns:a16="http://schemas.microsoft.com/office/drawing/2014/main" id="{7842E034-2140-4D71-9417-C9B84DA580B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01" name="ZoneTexte 200">
          <a:extLst>
            <a:ext uri="{FF2B5EF4-FFF2-40B4-BE49-F238E27FC236}">
              <a16:creationId xmlns:a16="http://schemas.microsoft.com/office/drawing/2014/main" id="{115D787F-82F7-45EA-9171-98AB91AC7A1A}"/>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02" name="ZoneTexte 201">
          <a:extLst>
            <a:ext uri="{FF2B5EF4-FFF2-40B4-BE49-F238E27FC236}">
              <a16:creationId xmlns:a16="http://schemas.microsoft.com/office/drawing/2014/main" id="{B529F248-5811-496B-B6CB-FFE8A654C927}"/>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03" name="ZoneTexte 202">
          <a:extLst>
            <a:ext uri="{FF2B5EF4-FFF2-40B4-BE49-F238E27FC236}">
              <a16:creationId xmlns:a16="http://schemas.microsoft.com/office/drawing/2014/main" id="{A2C13FF0-A846-4E49-83A1-AF1106C3A680}"/>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04" name="ZoneTexte 203">
          <a:extLst>
            <a:ext uri="{FF2B5EF4-FFF2-40B4-BE49-F238E27FC236}">
              <a16:creationId xmlns:a16="http://schemas.microsoft.com/office/drawing/2014/main" id="{2A06B65E-6714-4D77-B59C-F71BC538B957}"/>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05" name="ZoneTexte 204">
          <a:extLst>
            <a:ext uri="{FF2B5EF4-FFF2-40B4-BE49-F238E27FC236}">
              <a16:creationId xmlns:a16="http://schemas.microsoft.com/office/drawing/2014/main" id="{051D1546-C9C1-492F-B54D-B86CE5327233}"/>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06" name="ZoneTexte 205">
          <a:extLst>
            <a:ext uri="{FF2B5EF4-FFF2-40B4-BE49-F238E27FC236}">
              <a16:creationId xmlns:a16="http://schemas.microsoft.com/office/drawing/2014/main" id="{E3CDEC98-4228-4774-9701-F6A5B778455E}"/>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07" name="ZoneTexte 206">
          <a:extLst>
            <a:ext uri="{FF2B5EF4-FFF2-40B4-BE49-F238E27FC236}">
              <a16:creationId xmlns:a16="http://schemas.microsoft.com/office/drawing/2014/main" id="{B2D793C6-A38D-4F76-96CB-7CB5C63BEB00}"/>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08" name="ZoneTexte 207">
          <a:extLst>
            <a:ext uri="{FF2B5EF4-FFF2-40B4-BE49-F238E27FC236}">
              <a16:creationId xmlns:a16="http://schemas.microsoft.com/office/drawing/2014/main" id="{6BE40920-C1E6-487B-AD75-90758892F2F4}"/>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09" name="ZoneTexte 208">
          <a:extLst>
            <a:ext uri="{FF2B5EF4-FFF2-40B4-BE49-F238E27FC236}">
              <a16:creationId xmlns:a16="http://schemas.microsoft.com/office/drawing/2014/main" id="{8A26BBE5-B297-409E-A862-B3F2A06499F6}"/>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10" name="ZoneTexte 209">
          <a:extLst>
            <a:ext uri="{FF2B5EF4-FFF2-40B4-BE49-F238E27FC236}">
              <a16:creationId xmlns:a16="http://schemas.microsoft.com/office/drawing/2014/main" id="{D8DD3E17-DC7F-43EE-8536-32160B16754C}"/>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11" name="ZoneTexte 210">
          <a:extLst>
            <a:ext uri="{FF2B5EF4-FFF2-40B4-BE49-F238E27FC236}">
              <a16:creationId xmlns:a16="http://schemas.microsoft.com/office/drawing/2014/main" id="{02D6A237-CCDE-4585-A9BF-6ECD695DBC4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12" name="ZoneTexte 211">
          <a:extLst>
            <a:ext uri="{FF2B5EF4-FFF2-40B4-BE49-F238E27FC236}">
              <a16:creationId xmlns:a16="http://schemas.microsoft.com/office/drawing/2014/main" id="{0601DFAC-CC2F-43D4-96C8-6E870474E336}"/>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13" name="ZoneTexte 212">
          <a:extLst>
            <a:ext uri="{FF2B5EF4-FFF2-40B4-BE49-F238E27FC236}">
              <a16:creationId xmlns:a16="http://schemas.microsoft.com/office/drawing/2014/main" id="{A0A9A7D9-A06C-445E-B2E3-86578A1BBBD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14" name="ZoneTexte 213">
          <a:extLst>
            <a:ext uri="{FF2B5EF4-FFF2-40B4-BE49-F238E27FC236}">
              <a16:creationId xmlns:a16="http://schemas.microsoft.com/office/drawing/2014/main" id="{207687F4-E5BC-4D8C-934D-091ACB1DEBD2}"/>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15" name="ZoneTexte 214">
          <a:extLst>
            <a:ext uri="{FF2B5EF4-FFF2-40B4-BE49-F238E27FC236}">
              <a16:creationId xmlns:a16="http://schemas.microsoft.com/office/drawing/2014/main" id="{BE442AEA-6063-42A2-AE30-8D2E02D899F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16" name="ZoneTexte 215">
          <a:extLst>
            <a:ext uri="{FF2B5EF4-FFF2-40B4-BE49-F238E27FC236}">
              <a16:creationId xmlns:a16="http://schemas.microsoft.com/office/drawing/2014/main" id="{5A30BF73-FE08-4B8A-9B65-7F3A53F7B593}"/>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17" name="ZoneTexte 216">
          <a:extLst>
            <a:ext uri="{FF2B5EF4-FFF2-40B4-BE49-F238E27FC236}">
              <a16:creationId xmlns:a16="http://schemas.microsoft.com/office/drawing/2014/main" id="{EA99C213-DC0B-4357-B442-3A587A730E4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18" name="ZoneTexte 217">
          <a:extLst>
            <a:ext uri="{FF2B5EF4-FFF2-40B4-BE49-F238E27FC236}">
              <a16:creationId xmlns:a16="http://schemas.microsoft.com/office/drawing/2014/main" id="{CCEBA10D-09AA-4A0D-82F2-5BCA936D06C2}"/>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19" name="ZoneTexte 218">
          <a:extLst>
            <a:ext uri="{FF2B5EF4-FFF2-40B4-BE49-F238E27FC236}">
              <a16:creationId xmlns:a16="http://schemas.microsoft.com/office/drawing/2014/main" id="{4E1D735A-8E27-41BB-977F-0E1ED83DC00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20" name="ZoneTexte 219">
          <a:extLst>
            <a:ext uri="{FF2B5EF4-FFF2-40B4-BE49-F238E27FC236}">
              <a16:creationId xmlns:a16="http://schemas.microsoft.com/office/drawing/2014/main" id="{08BE4252-652A-4980-BCDD-9187E3CAE956}"/>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21" name="ZoneTexte 220">
          <a:extLst>
            <a:ext uri="{FF2B5EF4-FFF2-40B4-BE49-F238E27FC236}">
              <a16:creationId xmlns:a16="http://schemas.microsoft.com/office/drawing/2014/main" id="{3D97A842-D8C6-4CBD-8466-4C2B6C232B8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22" name="ZoneTexte 221">
          <a:extLst>
            <a:ext uri="{FF2B5EF4-FFF2-40B4-BE49-F238E27FC236}">
              <a16:creationId xmlns:a16="http://schemas.microsoft.com/office/drawing/2014/main" id="{0E0D9797-BB84-405A-9F21-FA8632A12711}"/>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23" name="ZoneTexte 222">
          <a:extLst>
            <a:ext uri="{FF2B5EF4-FFF2-40B4-BE49-F238E27FC236}">
              <a16:creationId xmlns:a16="http://schemas.microsoft.com/office/drawing/2014/main" id="{3DC75D35-6CEB-4819-88A3-4486CF23605D}"/>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24" name="ZoneTexte 223">
          <a:extLst>
            <a:ext uri="{FF2B5EF4-FFF2-40B4-BE49-F238E27FC236}">
              <a16:creationId xmlns:a16="http://schemas.microsoft.com/office/drawing/2014/main" id="{528DA117-2055-4C41-B76E-4DC4F53DF5C9}"/>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25" name="ZoneTexte 224">
          <a:extLst>
            <a:ext uri="{FF2B5EF4-FFF2-40B4-BE49-F238E27FC236}">
              <a16:creationId xmlns:a16="http://schemas.microsoft.com/office/drawing/2014/main" id="{121D3F17-59B0-4129-9249-B4FF09F0238D}"/>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26" name="ZoneTexte 225">
          <a:extLst>
            <a:ext uri="{FF2B5EF4-FFF2-40B4-BE49-F238E27FC236}">
              <a16:creationId xmlns:a16="http://schemas.microsoft.com/office/drawing/2014/main" id="{9A5A7310-5D13-409F-9DB2-34501FDFDD3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27" name="ZoneTexte 226">
          <a:extLst>
            <a:ext uri="{FF2B5EF4-FFF2-40B4-BE49-F238E27FC236}">
              <a16:creationId xmlns:a16="http://schemas.microsoft.com/office/drawing/2014/main" id="{620B866C-9745-4929-AD1C-8ABB2FB3513D}"/>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28" name="ZoneTexte 227">
          <a:extLst>
            <a:ext uri="{FF2B5EF4-FFF2-40B4-BE49-F238E27FC236}">
              <a16:creationId xmlns:a16="http://schemas.microsoft.com/office/drawing/2014/main" id="{43D7141B-9B54-45C3-A991-5674AC06C658}"/>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29" name="ZoneTexte 228">
          <a:extLst>
            <a:ext uri="{FF2B5EF4-FFF2-40B4-BE49-F238E27FC236}">
              <a16:creationId xmlns:a16="http://schemas.microsoft.com/office/drawing/2014/main" id="{6FF34EB4-994F-41E1-9AEB-973EE59E99D3}"/>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30" name="ZoneTexte 229">
          <a:extLst>
            <a:ext uri="{FF2B5EF4-FFF2-40B4-BE49-F238E27FC236}">
              <a16:creationId xmlns:a16="http://schemas.microsoft.com/office/drawing/2014/main" id="{1823C6CF-63B3-4013-9D4D-3FB7ECF81556}"/>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31" name="ZoneTexte 230">
          <a:extLst>
            <a:ext uri="{FF2B5EF4-FFF2-40B4-BE49-F238E27FC236}">
              <a16:creationId xmlns:a16="http://schemas.microsoft.com/office/drawing/2014/main" id="{5E36ADE9-30F1-421C-90B0-B423BF17BECA}"/>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32" name="ZoneTexte 231">
          <a:extLst>
            <a:ext uri="{FF2B5EF4-FFF2-40B4-BE49-F238E27FC236}">
              <a16:creationId xmlns:a16="http://schemas.microsoft.com/office/drawing/2014/main" id="{338B313D-70FD-4BB6-9677-E078C559F80A}"/>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33" name="ZoneTexte 232">
          <a:extLst>
            <a:ext uri="{FF2B5EF4-FFF2-40B4-BE49-F238E27FC236}">
              <a16:creationId xmlns:a16="http://schemas.microsoft.com/office/drawing/2014/main" id="{1E5F2C91-364D-493C-AE7A-0F12F6CC47AD}"/>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34" name="ZoneTexte 233">
          <a:extLst>
            <a:ext uri="{FF2B5EF4-FFF2-40B4-BE49-F238E27FC236}">
              <a16:creationId xmlns:a16="http://schemas.microsoft.com/office/drawing/2014/main" id="{A532E2E9-D1D0-4FD5-9007-CB5856EC3CD7}"/>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35" name="ZoneTexte 234">
          <a:extLst>
            <a:ext uri="{FF2B5EF4-FFF2-40B4-BE49-F238E27FC236}">
              <a16:creationId xmlns:a16="http://schemas.microsoft.com/office/drawing/2014/main" id="{A91B1D26-7CA0-4699-B029-2AFA9ABD444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36" name="ZoneTexte 235">
          <a:extLst>
            <a:ext uri="{FF2B5EF4-FFF2-40B4-BE49-F238E27FC236}">
              <a16:creationId xmlns:a16="http://schemas.microsoft.com/office/drawing/2014/main" id="{EC625D31-F80C-448F-BBBB-557624757CB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37" name="ZoneTexte 236">
          <a:extLst>
            <a:ext uri="{FF2B5EF4-FFF2-40B4-BE49-F238E27FC236}">
              <a16:creationId xmlns:a16="http://schemas.microsoft.com/office/drawing/2014/main" id="{5704D77D-1C6B-44E0-8D3C-42C4F0C0A95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38" name="ZoneTexte 237">
          <a:extLst>
            <a:ext uri="{FF2B5EF4-FFF2-40B4-BE49-F238E27FC236}">
              <a16:creationId xmlns:a16="http://schemas.microsoft.com/office/drawing/2014/main" id="{AA648C21-9D0C-415D-B665-83B06D93A56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39" name="ZoneTexte 238">
          <a:extLst>
            <a:ext uri="{FF2B5EF4-FFF2-40B4-BE49-F238E27FC236}">
              <a16:creationId xmlns:a16="http://schemas.microsoft.com/office/drawing/2014/main" id="{4151E272-9B76-4E3F-80C1-FEF087EF068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40" name="ZoneTexte 239">
          <a:extLst>
            <a:ext uri="{FF2B5EF4-FFF2-40B4-BE49-F238E27FC236}">
              <a16:creationId xmlns:a16="http://schemas.microsoft.com/office/drawing/2014/main" id="{E7621466-97BB-4C10-B294-91112995A41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41" name="ZoneTexte 240">
          <a:extLst>
            <a:ext uri="{FF2B5EF4-FFF2-40B4-BE49-F238E27FC236}">
              <a16:creationId xmlns:a16="http://schemas.microsoft.com/office/drawing/2014/main" id="{57FF5178-5673-441C-9F4A-323A9B8D2AE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42" name="ZoneTexte 241">
          <a:extLst>
            <a:ext uri="{FF2B5EF4-FFF2-40B4-BE49-F238E27FC236}">
              <a16:creationId xmlns:a16="http://schemas.microsoft.com/office/drawing/2014/main" id="{C034CB14-BAC6-4846-BD26-5C107422BE3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43" name="ZoneTexte 242">
          <a:extLst>
            <a:ext uri="{FF2B5EF4-FFF2-40B4-BE49-F238E27FC236}">
              <a16:creationId xmlns:a16="http://schemas.microsoft.com/office/drawing/2014/main" id="{609F80BF-9B35-4614-BA28-370F59385C5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44" name="ZoneTexte 243">
          <a:extLst>
            <a:ext uri="{FF2B5EF4-FFF2-40B4-BE49-F238E27FC236}">
              <a16:creationId xmlns:a16="http://schemas.microsoft.com/office/drawing/2014/main" id="{DCBC8145-CD08-4148-8664-8D01D0E3194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45" name="ZoneTexte 244">
          <a:extLst>
            <a:ext uri="{FF2B5EF4-FFF2-40B4-BE49-F238E27FC236}">
              <a16:creationId xmlns:a16="http://schemas.microsoft.com/office/drawing/2014/main" id="{414D59A8-3F5D-42C5-A6CF-E9CF90CB787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46" name="ZoneTexte 245">
          <a:extLst>
            <a:ext uri="{FF2B5EF4-FFF2-40B4-BE49-F238E27FC236}">
              <a16:creationId xmlns:a16="http://schemas.microsoft.com/office/drawing/2014/main" id="{A8584E69-5909-4D80-B88B-CD00110F39C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47" name="ZoneTexte 246">
          <a:extLst>
            <a:ext uri="{FF2B5EF4-FFF2-40B4-BE49-F238E27FC236}">
              <a16:creationId xmlns:a16="http://schemas.microsoft.com/office/drawing/2014/main" id="{85D791AB-8FAC-4325-A2EF-C88672BC403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48" name="ZoneTexte 247">
          <a:extLst>
            <a:ext uri="{FF2B5EF4-FFF2-40B4-BE49-F238E27FC236}">
              <a16:creationId xmlns:a16="http://schemas.microsoft.com/office/drawing/2014/main" id="{432016BF-445D-4AAF-A20C-9CDC2D83257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49" name="ZoneTexte 248">
          <a:extLst>
            <a:ext uri="{FF2B5EF4-FFF2-40B4-BE49-F238E27FC236}">
              <a16:creationId xmlns:a16="http://schemas.microsoft.com/office/drawing/2014/main" id="{7A1E97AD-D4FF-4D0B-9FA7-79AFFEEEF7C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50" name="ZoneTexte 249">
          <a:extLst>
            <a:ext uri="{FF2B5EF4-FFF2-40B4-BE49-F238E27FC236}">
              <a16:creationId xmlns:a16="http://schemas.microsoft.com/office/drawing/2014/main" id="{33913206-22A8-4786-93F9-3EE363C4619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51" name="ZoneTexte 250">
          <a:extLst>
            <a:ext uri="{FF2B5EF4-FFF2-40B4-BE49-F238E27FC236}">
              <a16:creationId xmlns:a16="http://schemas.microsoft.com/office/drawing/2014/main" id="{DDCE88B5-09C2-41B3-8540-C47D21098C5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52" name="ZoneTexte 251">
          <a:extLst>
            <a:ext uri="{FF2B5EF4-FFF2-40B4-BE49-F238E27FC236}">
              <a16:creationId xmlns:a16="http://schemas.microsoft.com/office/drawing/2014/main" id="{B91B41F8-5A6A-4928-BD0E-56B3965095F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53" name="ZoneTexte 252">
          <a:extLst>
            <a:ext uri="{FF2B5EF4-FFF2-40B4-BE49-F238E27FC236}">
              <a16:creationId xmlns:a16="http://schemas.microsoft.com/office/drawing/2014/main" id="{21F00EF5-7BD5-4604-84A9-F2C11EAB56C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54" name="ZoneTexte 253">
          <a:extLst>
            <a:ext uri="{FF2B5EF4-FFF2-40B4-BE49-F238E27FC236}">
              <a16:creationId xmlns:a16="http://schemas.microsoft.com/office/drawing/2014/main" id="{ACFCB83C-923A-4911-B0EA-ECDC571DD53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55" name="ZoneTexte 254">
          <a:extLst>
            <a:ext uri="{FF2B5EF4-FFF2-40B4-BE49-F238E27FC236}">
              <a16:creationId xmlns:a16="http://schemas.microsoft.com/office/drawing/2014/main" id="{5B8F03B4-8BE2-4A15-ABC4-492BDA304E3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56" name="ZoneTexte 255">
          <a:extLst>
            <a:ext uri="{FF2B5EF4-FFF2-40B4-BE49-F238E27FC236}">
              <a16:creationId xmlns:a16="http://schemas.microsoft.com/office/drawing/2014/main" id="{B7BB5A5F-E6C2-44EC-A2EC-BD65476830C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57" name="ZoneTexte 256">
          <a:extLst>
            <a:ext uri="{FF2B5EF4-FFF2-40B4-BE49-F238E27FC236}">
              <a16:creationId xmlns:a16="http://schemas.microsoft.com/office/drawing/2014/main" id="{295FDAD6-4211-420B-AC79-9B75F770E14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58" name="ZoneTexte 257">
          <a:extLst>
            <a:ext uri="{FF2B5EF4-FFF2-40B4-BE49-F238E27FC236}">
              <a16:creationId xmlns:a16="http://schemas.microsoft.com/office/drawing/2014/main" id="{2CC4E07A-289E-43DF-A612-E633EFEC710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59" name="ZoneTexte 258">
          <a:extLst>
            <a:ext uri="{FF2B5EF4-FFF2-40B4-BE49-F238E27FC236}">
              <a16:creationId xmlns:a16="http://schemas.microsoft.com/office/drawing/2014/main" id="{FFDD2916-DAF3-40E5-A257-A97B711FA06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60" name="ZoneTexte 259">
          <a:extLst>
            <a:ext uri="{FF2B5EF4-FFF2-40B4-BE49-F238E27FC236}">
              <a16:creationId xmlns:a16="http://schemas.microsoft.com/office/drawing/2014/main" id="{81861D9C-BF1A-4F78-9120-1CC6635EEA5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61" name="ZoneTexte 260">
          <a:extLst>
            <a:ext uri="{FF2B5EF4-FFF2-40B4-BE49-F238E27FC236}">
              <a16:creationId xmlns:a16="http://schemas.microsoft.com/office/drawing/2014/main" id="{82281902-CF66-4F18-B1C4-357DB62DB03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62" name="ZoneTexte 261">
          <a:extLst>
            <a:ext uri="{FF2B5EF4-FFF2-40B4-BE49-F238E27FC236}">
              <a16:creationId xmlns:a16="http://schemas.microsoft.com/office/drawing/2014/main" id="{41545D3F-4DEC-43A7-977B-CDEEAD7B5FB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63" name="ZoneTexte 262">
          <a:extLst>
            <a:ext uri="{FF2B5EF4-FFF2-40B4-BE49-F238E27FC236}">
              <a16:creationId xmlns:a16="http://schemas.microsoft.com/office/drawing/2014/main" id="{A79260CF-D9DC-4BE3-964E-56D32A9249B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64" name="ZoneTexte 263">
          <a:extLst>
            <a:ext uri="{FF2B5EF4-FFF2-40B4-BE49-F238E27FC236}">
              <a16:creationId xmlns:a16="http://schemas.microsoft.com/office/drawing/2014/main" id="{C474B8A4-4C6D-46D1-A39A-17ED1895F18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65" name="ZoneTexte 264">
          <a:extLst>
            <a:ext uri="{FF2B5EF4-FFF2-40B4-BE49-F238E27FC236}">
              <a16:creationId xmlns:a16="http://schemas.microsoft.com/office/drawing/2014/main" id="{D88C9533-F99E-4554-BE73-07B8A296E52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66" name="ZoneTexte 265">
          <a:extLst>
            <a:ext uri="{FF2B5EF4-FFF2-40B4-BE49-F238E27FC236}">
              <a16:creationId xmlns:a16="http://schemas.microsoft.com/office/drawing/2014/main" id="{E1CDB1A7-76DF-4F94-B106-21C1EC4C1F3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67" name="ZoneTexte 266">
          <a:extLst>
            <a:ext uri="{FF2B5EF4-FFF2-40B4-BE49-F238E27FC236}">
              <a16:creationId xmlns:a16="http://schemas.microsoft.com/office/drawing/2014/main" id="{3FB0B26E-5C58-4795-B7A1-FAF2D03C555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68" name="ZoneTexte 267">
          <a:extLst>
            <a:ext uri="{FF2B5EF4-FFF2-40B4-BE49-F238E27FC236}">
              <a16:creationId xmlns:a16="http://schemas.microsoft.com/office/drawing/2014/main" id="{EF19348D-52AF-4E2B-B004-5BE803760A2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69" name="ZoneTexte 268">
          <a:extLst>
            <a:ext uri="{FF2B5EF4-FFF2-40B4-BE49-F238E27FC236}">
              <a16:creationId xmlns:a16="http://schemas.microsoft.com/office/drawing/2014/main" id="{EFCF75EB-8B89-4BF2-8FBE-F5BCD9F092D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70" name="ZoneTexte 269">
          <a:extLst>
            <a:ext uri="{FF2B5EF4-FFF2-40B4-BE49-F238E27FC236}">
              <a16:creationId xmlns:a16="http://schemas.microsoft.com/office/drawing/2014/main" id="{88CCEB4D-2F60-4BF1-A8B2-97556ED92D2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71" name="ZoneTexte 270">
          <a:extLst>
            <a:ext uri="{FF2B5EF4-FFF2-40B4-BE49-F238E27FC236}">
              <a16:creationId xmlns:a16="http://schemas.microsoft.com/office/drawing/2014/main" id="{85C0E045-2390-497B-B511-9C7A00ABA15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72" name="ZoneTexte 271">
          <a:extLst>
            <a:ext uri="{FF2B5EF4-FFF2-40B4-BE49-F238E27FC236}">
              <a16:creationId xmlns:a16="http://schemas.microsoft.com/office/drawing/2014/main" id="{DCC2DF51-D600-40F7-B3D9-9AA6C653B94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73" name="ZoneTexte 272">
          <a:extLst>
            <a:ext uri="{FF2B5EF4-FFF2-40B4-BE49-F238E27FC236}">
              <a16:creationId xmlns:a16="http://schemas.microsoft.com/office/drawing/2014/main" id="{AD88B33B-8EFC-4ECA-A592-53443CC663D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74" name="ZoneTexte 273">
          <a:extLst>
            <a:ext uri="{FF2B5EF4-FFF2-40B4-BE49-F238E27FC236}">
              <a16:creationId xmlns:a16="http://schemas.microsoft.com/office/drawing/2014/main" id="{378C485B-8DCC-4FF5-B530-B8263FBE258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75" name="ZoneTexte 274">
          <a:extLst>
            <a:ext uri="{FF2B5EF4-FFF2-40B4-BE49-F238E27FC236}">
              <a16:creationId xmlns:a16="http://schemas.microsoft.com/office/drawing/2014/main" id="{91AB8D59-EEBC-4F8A-A11D-108B36A9D9D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76" name="ZoneTexte 275">
          <a:extLst>
            <a:ext uri="{FF2B5EF4-FFF2-40B4-BE49-F238E27FC236}">
              <a16:creationId xmlns:a16="http://schemas.microsoft.com/office/drawing/2014/main" id="{23CAC70B-4C62-41FD-8378-1085A519D19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77" name="ZoneTexte 276">
          <a:extLst>
            <a:ext uri="{FF2B5EF4-FFF2-40B4-BE49-F238E27FC236}">
              <a16:creationId xmlns:a16="http://schemas.microsoft.com/office/drawing/2014/main" id="{A540A634-198B-4458-A7DD-F779E04EBAD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78" name="ZoneTexte 277">
          <a:extLst>
            <a:ext uri="{FF2B5EF4-FFF2-40B4-BE49-F238E27FC236}">
              <a16:creationId xmlns:a16="http://schemas.microsoft.com/office/drawing/2014/main" id="{3D51D9CE-4EDF-4372-A31B-B100D6E3B68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79" name="ZoneTexte 278">
          <a:extLst>
            <a:ext uri="{FF2B5EF4-FFF2-40B4-BE49-F238E27FC236}">
              <a16:creationId xmlns:a16="http://schemas.microsoft.com/office/drawing/2014/main" id="{78266C3C-10A3-437E-9E82-ACB9B7CDF50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80" name="ZoneTexte 279">
          <a:extLst>
            <a:ext uri="{FF2B5EF4-FFF2-40B4-BE49-F238E27FC236}">
              <a16:creationId xmlns:a16="http://schemas.microsoft.com/office/drawing/2014/main" id="{137B3B99-1E10-4094-8344-8CD55FC4A84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81" name="ZoneTexte 280">
          <a:extLst>
            <a:ext uri="{FF2B5EF4-FFF2-40B4-BE49-F238E27FC236}">
              <a16:creationId xmlns:a16="http://schemas.microsoft.com/office/drawing/2014/main" id="{482B196C-928B-4EBB-8BED-C5E89B12D74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82" name="ZoneTexte 281">
          <a:extLst>
            <a:ext uri="{FF2B5EF4-FFF2-40B4-BE49-F238E27FC236}">
              <a16:creationId xmlns:a16="http://schemas.microsoft.com/office/drawing/2014/main" id="{66B3C861-1D5C-4C9C-89D2-6067D9496D1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83" name="ZoneTexte 282">
          <a:extLst>
            <a:ext uri="{FF2B5EF4-FFF2-40B4-BE49-F238E27FC236}">
              <a16:creationId xmlns:a16="http://schemas.microsoft.com/office/drawing/2014/main" id="{AEA24400-7D3B-4395-BF86-6A2CDED846E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84" name="ZoneTexte 283">
          <a:extLst>
            <a:ext uri="{FF2B5EF4-FFF2-40B4-BE49-F238E27FC236}">
              <a16:creationId xmlns:a16="http://schemas.microsoft.com/office/drawing/2014/main" id="{F6DEA5FA-A041-490C-B97C-3CFFAF84427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85" name="ZoneTexte 284">
          <a:extLst>
            <a:ext uri="{FF2B5EF4-FFF2-40B4-BE49-F238E27FC236}">
              <a16:creationId xmlns:a16="http://schemas.microsoft.com/office/drawing/2014/main" id="{BF9BA07B-E494-4ADD-A0FE-E54E5714BD4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86" name="ZoneTexte 285">
          <a:extLst>
            <a:ext uri="{FF2B5EF4-FFF2-40B4-BE49-F238E27FC236}">
              <a16:creationId xmlns:a16="http://schemas.microsoft.com/office/drawing/2014/main" id="{DBABDF5A-218A-4283-80D9-9557C049781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87" name="ZoneTexte 286">
          <a:extLst>
            <a:ext uri="{FF2B5EF4-FFF2-40B4-BE49-F238E27FC236}">
              <a16:creationId xmlns:a16="http://schemas.microsoft.com/office/drawing/2014/main" id="{22E2956F-AE8E-4BC2-8ACB-A6760E22AB0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88" name="ZoneTexte 287">
          <a:extLst>
            <a:ext uri="{FF2B5EF4-FFF2-40B4-BE49-F238E27FC236}">
              <a16:creationId xmlns:a16="http://schemas.microsoft.com/office/drawing/2014/main" id="{D6B03ECA-A1B1-4BB4-BCFC-6650BEFF7E1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89" name="ZoneTexte 288">
          <a:extLst>
            <a:ext uri="{FF2B5EF4-FFF2-40B4-BE49-F238E27FC236}">
              <a16:creationId xmlns:a16="http://schemas.microsoft.com/office/drawing/2014/main" id="{F692D4C9-07CD-406B-8AD0-6382982934A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90" name="ZoneTexte 289">
          <a:extLst>
            <a:ext uri="{FF2B5EF4-FFF2-40B4-BE49-F238E27FC236}">
              <a16:creationId xmlns:a16="http://schemas.microsoft.com/office/drawing/2014/main" id="{11995AE5-11D2-419C-BCC1-6B4DBD730C9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91" name="ZoneTexte 290">
          <a:extLst>
            <a:ext uri="{FF2B5EF4-FFF2-40B4-BE49-F238E27FC236}">
              <a16:creationId xmlns:a16="http://schemas.microsoft.com/office/drawing/2014/main" id="{DBF893BD-6FF3-4D09-9651-B671D09FD4C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92" name="ZoneTexte 291">
          <a:extLst>
            <a:ext uri="{FF2B5EF4-FFF2-40B4-BE49-F238E27FC236}">
              <a16:creationId xmlns:a16="http://schemas.microsoft.com/office/drawing/2014/main" id="{F6D2A089-574F-4C98-A14F-0855957A272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93" name="ZoneTexte 292">
          <a:extLst>
            <a:ext uri="{FF2B5EF4-FFF2-40B4-BE49-F238E27FC236}">
              <a16:creationId xmlns:a16="http://schemas.microsoft.com/office/drawing/2014/main" id="{261206FD-F3DD-43B5-912C-25D2643B26F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94" name="ZoneTexte 293">
          <a:extLst>
            <a:ext uri="{FF2B5EF4-FFF2-40B4-BE49-F238E27FC236}">
              <a16:creationId xmlns:a16="http://schemas.microsoft.com/office/drawing/2014/main" id="{7DD6F4A9-CFAB-4851-B367-1F3F65D87921}"/>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95" name="ZoneTexte 294">
          <a:extLst>
            <a:ext uri="{FF2B5EF4-FFF2-40B4-BE49-F238E27FC236}">
              <a16:creationId xmlns:a16="http://schemas.microsoft.com/office/drawing/2014/main" id="{E7155B98-8207-4D56-9706-EDAABBA0CF09}"/>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96" name="ZoneTexte 295">
          <a:extLst>
            <a:ext uri="{FF2B5EF4-FFF2-40B4-BE49-F238E27FC236}">
              <a16:creationId xmlns:a16="http://schemas.microsoft.com/office/drawing/2014/main" id="{415D7FA4-A423-4F54-91A0-F7AEB2D05C0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97" name="ZoneTexte 296">
          <a:extLst>
            <a:ext uri="{FF2B5EF4-FFF2-40B4-BE49-F238E27FC236}">
              <a16:creationId xmlns:a16="http://schemas.microsoft.com/office/drawing/2014/main" id="{D1A50E1B-FB68-42C9-9149-9073FDB2BAC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98" name="ZoneTexte 297">
          <a:extLst>
            <a:ext uri="{FF2B5EF4-FFF2-40B4-BE49-F238E27FC236}">
              <a16:creationId xmlns:a16="http://schemas.microsoft.com/office/drawing/2014/main" id="{EA31EB48-6C94-476C-AA6C-A46B8C55250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299" name="ZoneTexte 298">
          <a:extLst>
            <a:ext uri="{FF2B5EF4-FFF2-40B4-BE49-F238E27FC236}">
              <a16:creationId xmlns:a16="http://schemas.microsoft.com/office/drawing/2014/main" id="{41526F1A-714A-4A29-8606-448A59111FE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0" name="ZoneTexte 299">
          <a:extLst>
            <a:ext uri="{FF2B5EF4-FFF2-40B4-BE49-F238E27FC236}">
              <a16:creationId xmlns:a16="http://schemas.microsoft.com/office/drawing/2014/main" id="{E6C0CDDC-05FC-4FD5-96A5-4985BD8C1B8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1" name="ZoneTexte 300">
          <a:extLst>
            <a:ext uri="{FF2B5EF4-FFF2-40B4-BE49-F238E27FC236}">
              <a16:creationId xmlns:a16="http://schemas.microsoft.com/office/drawing/2014/main" id="{D35539AF-3EB0-4181-A0F6-BA83B6EFB73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2" name="ZoneTexte 301">
          <a:extLst>
            <a:ext uri="{FF2B5EF4-FFF2-40B4-BE49-F238E27FC236}">
              <a16:creationId xmlns:a16="http://schemas.microsoft.com/office/drawing/2014/main" id="{10450F82-53BB-487F-997E-91ECFD1E1BF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3" name="ZoneTexte 302">
          <a:extLst>
            <a:ext uri="{FF2B5EF4-FFF2-40B4-BE49-F238E27FC236}">
              <a16:creationId xmlns:a16="http://schemas.microsoft.com/office/drawing/2014/main" id="{B1BE701F-31EC-495D-B936-E7874460CD6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4" name="ZoneTexte 303">
          <a:extLst>
            <a:ext uri="{FF2B5EF4-FFF2-40B4-BE49-F238E27FC236}">
              <a16:creationId xmlns:a16="http://schemas.microsoft.com/office/drawing/2014/main" id="{62DE32C2-3CF9-4C89-A068-8E1EF2BC8FE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5" name="ZoneTexte 304">
          <a:extLst>
            <a:ext uri="{FF2B5EF4-FFF2-40B4-BE49-F238E27FC236}">
              <a16:creationId xmlns:a16="http://schemas.microsoft.com/office/drawing/2014/main" id="{A664F42C-95A7-48D7-818D-94532EE50AA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6" name="ZoneTexte 305">
          <a:extLst>
            <a:ext uri="{FF2B5EF4-FFF2-40B4-BE49-F238E27FC236}">
              <a16:creationId xmlns:a16="http://schemas.microsoft.com/office/drawing/2014/main" id="{75AC27D7-F2E9-41AE-A03D-5FA2CA283B7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7" name="ZoneTexte 306">
          <a:extLst>
            <a:ext uri="{FF2B5EF4-FFF2-40B4-BE49-F238E27FC236}">
              <a16:creationId xmlns:a16="http://schemas.microsoft.com/office/drawing/2014/main" id="{8C64590A-ECDD-47B4-9949-247189FB0A9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8" name="ZoneTexte 307">
          <a:extLst>
            <a:ext uri="{FF2B5EF4-FFF2-40B4-BE49-F238E27FC236}">
              <a16:creationId xmlns:a16="http://schemas.microsoft.com/office/drawing/2014/main" id="{0FB8F8D0-0605-4DC5-838C-C07CD168A57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9" name="ZoneTexte 308">
          <a:extLst>
            <a:ext uri="{FF2B5EF4-FFF2-40B4-BE49-F238E27FC236}">
              <a16:creationId xmlns:a16="http://schemas.microsoft.com/office/drawing/2014/main" id="{452CBAF6-C373-4644-B89B-E7320B0237F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0" name="ZoneTexte 309">
          <a:extLst>
            <a:ext uri="{FF2B5EF4-FFF2-40B4-BE49-F238E27FC236}">
              <a16:creationId xmlns:a16="http://schemas.microsoft.com/office/drawing/2014/main" id="{95DDDFC7-8526-4454-AA9C-38C7F611208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1" name="ZoneTexte 310">
          <a:extLst>
            <a:ext uri="{FF2B5EF4-FFF2-40B4-BE49-F238E27FC236}">
              <a16:creationId xmlns:a16="http://schemas.microsoft.com/office/drawing/2014/main" id="{71B8C275-7D84-497C-8C40-89CA94F017E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2" name="ZoneTexte 311">
          <a:extLst>
            <a:ext uri="{FF2B5EF4-FFF2-40B4-BE49-F238E27FC236}">
              <a16:creationId xmlns:a16="http://schemas.microsoft.com/office/drawing/2014/main" id="{A933EB1D-E5B7-4AD8-88ED-0836CBCBFEE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3" name="ZoneTexte 312">
          <a:extLst>
            <a:ext uri="{FF2B5EF4-FFF2-40B4-BE49-F238E27FC236}">
              <a16:creationId xmlns:a16="http://schemas.microsoft.com/office/drawing/2014/main" id="{AA6AE324-AB22-484E-BF76-A303735A10E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4" name="ZoneTexte 313">
          <a:extLst>
            <a:ext uri="{FF2B5EF4-FFF2-40B4-BE49-F238E27FC236}">
              <a16:creationId xmlns:a16="http://schemas.microsoft.com/office/drawing/2014/main" id="{D148A3C4-3595-4935-BE61-45994BCC879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5" name="ZoneTexte 314">
          <a:extLst>
            <a:ext uri="{FF2B5EF4-FFF2-40B4-BE49-F238E27FC236}">
              <a16:creationId xmlns:a16="http://schemas.microsoft.com/office/drawing/2014/main" id="{9D27B669-7704-4676-85CB-10CC2ADEFDF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6" name="ZoneTexte 315">
          <a:extLst>
            <a:ext uri="{FF2B5EF4-FFF2-40B4-BE49-F238E27FC236}">
              <a16:creationId xmlns:a16="http://schemas.microsoft.com/office/drawing/2014/main" id="{4FEE1A7F-C642-47E1-A74A-DA93267F0A0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7" name="ZoneTexte 316">
          <a:extLst>
            <a:ext uri="{FF2B5EF4-FFF2-40B4-BE49-F238E27FC236}">
              <a16:creationId xmlns:a16="http://schemas.microsoft.com/office/drawing/2014/main" id="{93C372C9-4599-49AD-B20A-5CAEFDD1C24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8" name="ZoneTexte 317">
          <a:extLst>
            <a:ext uri="{FF2B5EF4-FFF2-40B4-BE49-F238E27FC236}">
              <a16:creationId xmlns:a16="http://schemas.microsoft.com/office/drawing/2014/main" id="{D21B862E-9666-4017-A11F-4E72ED99EBC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9" name="ZoneTexte 318">
          <a:extLst>
            <a:ext uri="{FF2B5EF4-FFF2-40B4-BE49-F238E27FC236}">
              <a16:creationId xmlns:a16="http://schemas.microsoft.com/office/drawing/2014/main" id="{CEBA5B47-26D6-465F-A947-2A3BF8FB3C9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20" name="ZoneTexte 319">
          <a:extLst>
            <a:ext uri="{FF2B5EF4-FFF2-40B4-BE49-F238E27FC236}">
              <a16:creationId xmlns:a16="http://schemas.microsoft.com/office/drawing/2014/main" id="{F9B67B22-6995-40C3-AEB2-16B79A51179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21" name="ZoneTexte 320">
          <a:extLst>
            <a:ext uri="{FF2B5EF4-FFF2-40B4-BE49-F238E27FC236}">
              <a16:creationId xmlns:a16="http://schemas.microsoft.com/office/drawing/2014/main" id="{045B0D78-1407-4A6A-B2A6-B4EAFD5E908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22" name="ZoneTexte 321">
          <a:extLst>
            <a:ext uri="{FF2B5EF4-FFF2-40B4-BE49-F238E27FC236}">
              <a16:creationId xmlns:a16="http://schemas.microsoft.com/office/drawing/2014/main" id="{1AA9166F-A2F3-41BA-A313-90FA70E0973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23" name="ZoneTexte 322">
          <a:extLst>
            <a:ext uri="{FF2B5EF4-FFF2-40B4-BE49-F238E27FC236}">
              <a16:creationId xmlns:a16="http://schemas.microsoft.com/office/drawing/2014/main" id="{641AD788-B0B6-4A97-8F69-D17AD16E51E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24" name="ZoneTexte 323">
          <a:extLst>
            <a:ext uri="{FF2B5EF4-FFF2-40B4-BE49-F238E27FC236}">
              <a16:creationId xmlns:a16="http://schemas.microsoft.com/office/drawing/2014/main" id="{9F8AA0B4-11D8-4580-863D-9841314C9B2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25" name="ZoneTexte 324">
          <a:extLst>
            <a:ext uri="{FF2B5EF4-FFF2-40B4-BE49-F238E27FC236}">
              <a16:creationId xmlns:a16="http://schemas.microsoft.com/office/drawing/2014/main" id="{65BEC52A-D6B8-438B-B1EA-765532023C6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26" name="ZoneTexte 325">
          <a:extLst>
            <a:ext uri="{FF2B5EF4-FFF2-40B4-BE49-F238E27FC236}">
              <a16:creationId xmlns:a16="http://schemas.microsoft.com/office/drawing/2014/main" id="{9D522851-5BF8-4E2E-84AB-2B2FD2BCB47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27" name="ZoneTexte 326">
          <a:extLst>
            <a:ext uri="{FF2B5EF4-FFF2-40B4-BE49-F238E27FC236}">
              <a16:creationId xmlns:a16="http://schemas.microsoft.com/office/drawing/2014/main" id="{0F5DC8FD-CEB0-4831-B421-16C0F5DD705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28" name="ZoneTexte 327">
          <a:extLst>
            <a:ext uri="{FF2B5EF4-FFF2-40B4-BE49-F238E27FC236}">
              <a16:creationId xmlns:a16="http://schemas.microsoft.com/office/drawing/2014/main" id="{3A69E0AE-05FB-4ABB-B6DC-097ECF66E6E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29" name="ZoneTexte 328">
          <a:extLst>
            <a:ext uri="{FF2B5EF4-FFF2-40B4-BE49-F238E27FC236}">
              <a16:creationId xmlns:a16="http://schemas.microsoft.com/office/drawing/2014/main" id="{D32620F1-26C8-42E9-B464-15E4BEB29EB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30" name="ZoneTexte 329">
          <a:extLst>
            <a:ext uri="{FF2B5EF4-FFF2-40B4-BE49-F238E27FC236}">
              <a16:creationId xmlns:a16="http://schemas.microsoft.com/office/drawing/2014/main" id="{B50A431D-FD9F-4540-B318-3680A343C9B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31" name="ZoneTexte 330">
          <a:extLst>
            <a:ext uri="{FF2B5EF4-FFF2-40B4-BE49-F238E27FC236}">
              <a16:creationId xmlns:a16="http://schemas.microsoft.com/office/drawing/2014/main" id="{CFDE0AC9-F1FC-4A95-85C0-FFB6F8C1B33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32" name="ZoneTexte 331">
          <a:extLst>
            <a:ext uri="{FF2B5EF4-FFF2-40B4-BE49-F238E27FC236}">
              <a16:creationId xmlns:a16="http://schemas.microsoft.com/office/drawing/2014/main" id="{6BB141C0-8149-4912-8247-94523F6D7C9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33" name="ZoneTexte 332">
          <a:extLst>
            <a:ext uri="{FF2B5EF4-FFF2-40B4-BE49-F238E27FC236}">
              <a16:creationId xmlns:a16="http://schemas.microsoft.com/office/drawing/2014/main" id="{933CBCDF-DE2E-438A-A74D-4FA7AE0B38F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34" name="ZoneTexte 333">
          <a:extLst>
            <a:ext uri="{FF2B5EF4-FFF2-40B4-BE49-F238E27FC236}">
              <a16:creationId xmlns:a16="http://schemas.microsoft.com/office/drawing/2014/main" id="{E7DB4B50-9F97-4A5C-97AA-2D5A4835B34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35" name="ZoneTexte 334">
          <a:extLst>
            <a:ext uri="{FF2B5EF4-FFF2-40B4-BE49-F238E27FC236}">
              <a16:creationId xmlns:a16="http://schemas.microsoft.com/office/drawing/2014/main" id="{9BB398F5-1115-40A2-9B22-94B1714D0FC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36" name="ZoneTexte 335">
          <a:extLst>
            <a:ext uri="{FF2B5EF4-FFF2-40B4-BE49-F238E27FC236}">
              <a16:creationId xmlns:a16="http://schemas.microsoft.com/office/drawing/2014/main" id="{B653448C-661B-439F-9D87-06090951D1A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37" name="ZoneTexte 336">
          <a:extLst>
            <a:ext uri="{FF2B5EF4-FFF2-40B4-BE49-F238E27FC236}">
              <a16:creationId xmlns:a16="http://schemas.microsoft.com/office/drawing/2014/main" id="{31435E85-0EAB-48EF-AB62-97A1CAC2116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38" name="ZoneTexte 337">
          <a:extLst>
            <a:ext uri="{FF2B5EF4-FFF2-40B4-BE49-F238E27FC236}">
              <a16:creationId xmlns:a16="http://schemas.microsoft.com/office/drawing/2014/main" id="{BD9A4CCD-CE13-4909-9F8A-14A1A7FABA0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39" name="ZoneTexte 338">
          <a:extLst>
            <a:ext uri="{FF2B5EF4-FFF2-40B4-BE49-F238E27FC236}">
              <a16:creationId xmlns:a16="http://schemas.microsoft.com/office/drawing/2014/main" id="{5B792451-A9AE-4907-9A76-80A5F3EEDC3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40" name="ZoneTexte 339">
          <a:extLst>
            <a:ext uri="{FF2B5EF4-FFF2-40B4-BE49-F238E27FC236}">
              <a16:creationId xmlns:a16="http://schemas.microsoft.com/office/drawing/2014/main" id="{04CC65EB-634A-4D41-84B8-253D7A5A7CD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41" name="ZoneTexte 340">
          <a:extLst>
            <a:ext uri="{FF2B5EF4-FFF2-40B4-BE49-F238E27FC236}">
              <a16:creationId xmlns:a16="http://schemas.microsoft.com/office/drawing/2014/main" id="{1335B42D-CBD3-49C8-A9AB-1A0BBDB31E8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42" name="ZoneTexte 341">
          <a:extLst>
            <a:ext uri="{FF2B5EF4-FFF2-40B4-BE49-F238E27FC236}">
              <a16:creationId xmlns:a16="http://schemas.microsoft.com/office/drawing/2014/main" id="{A91084AC-C992-4603-9CFB-36034A180FD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43" name="ZoneTexte 342">
          <a:extLst>
            <a:ext uri="{FF2B5EF4-FFF2-40B4-BE49-F238E27FC236}">
              <a16:creationId xmlns:a16="http://schemas.microsoft.com/office/drawing/2014/main" id="{9ACD4D7B-3B95-416D-8B10-AB479BF5F73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44" name="ZoneTexte 343">
          <a:extLst>
            <a:ext uri="{FF2B5EF4-FFF2-40B4-BE49-F238E27FC236}">
              <a16:creationId xmlns:a16="http://schemas.microsoft.com/office/drawing/2014/main" id="{529E28A4-3EF9-426B-A5D8-15E0CD957DB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45" name="ZoneTexte 344">
          <a:extLst>
            <a:ext uri="{FF2B5EF4-FFF2-40B4-BE49-F238E27FC236}">
              <a16:creationId xmlns:a16="http://schemas.microsoft.com/office/drawing/2014/main" id="{3FA7BA04-F58F-4F09-B204-8F832BD52C9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46" name="ZoneTexte 345">
          <a:extLst>
            <a:ext uri="{FF2B5EF4-FFF2-40B4-BE49-F238E27FC236}">
              <a16:creationId xmlns:a16="http://schemas.microsoft.com/office/drawing/2014/main" id="{56DF9353-8AD6-483A-9378-917E347A5DC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47" name="ZoneTexte 346">
          <a:extLst>
            <a:ext uri="{FF2B5EF4-FFF2-40B4-BE49-F238E27FC236}">
              <a16:creationId xmlns:a16="http://schemas.microsoft.com/office/drawing/2014/main" id="{E421E2CD-8F9F-4376-8321-69C85CF2F0D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48" name="ZoneTexte 347">
          <a:extLst>
            <a:ext uri="{FF2B5EF4-FFF2-40B4-BE49-F238E27FC236}">
              <a16:creationId xmlns:a16="http://schemas.microsoft.com/office/drawing/2014/main" id="{729167DA-28A7-47B0-9A1F-5ABD08D7100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49" name="ZoneTexte 348">
          <a:extLst>
            <a:ext uri="{FF2B5EF4-FFF2-40B4-BE49-F238E27FC236}">
              <a16:creationId xmlns:a16="http://schemas.microsoft.com/office/drawing/2014/main" id="{8E34551B-9B45-49B4-A233-55B9812682C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50" name="ZoneTexte 349">
          <a:extLst>
            <a:ext uri="{FF2B5EF4-FFF2-40B4-BE49-F238E27FC236}">
              <a16:creationId xmlns:a16="http://schemas.microsoft.com/office/drawing/2014/main" id="{60A3DCE7-B7F1-4FA2-A6EB-16799655107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51" name="ZoneTexte 350">
          <a:extLst>
            <a:ext uri="{FF2B5EF4-FFF2-40B4-BE49-F238E27FC236}">
              <a16:creationId xmlns:a16="http://schemas.microsoft.com/office/drawing/2014/main" id="{3AA1BECA-13D0-4CBF-831C-15458D89295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52" name="ZoneTexte 351">
          <a:extLst>
            <a:ext uri="{FF2B5EF4-FFF2-40B4-BE49-F238E27FC236}">
              <a16:creationId xmlns:a16="http://schemas.microsoft.com/office/drawing/2014/main" id="{4934FCCA-68FF-4C2C-A784-5C43252B2A7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53" name="ZoneTexte 352">
          <a:extLst>
            <a:ext uri="{FF2B5EF4-FFF2-40B4-BE49-F238E27FC236}">
              <a16:creationId xmlns:a16="http://schemas.microsoft.com/office/drawing/2014/main" id="{0CC92778-4D23-42D4-BB73-91A6250A383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54" name="ZoneTexte 353">
          <a:extLst>
            <a:ext uri="{FF2B5EF4-FFF2-40B4-BE49-F238E27FC236}">
              <a16:creationId xmlns:a16="http://schemas.microsoft.com/office/drawing/2014/main" id="{BBAA3735-C1F9-4F37-9EEE-D7DCC8BA48A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5" name="ZoneTexte 354">
          <a:extLst>
            <a:ext uri="{FF2B5EF4-FFF2-40B4-BE49-F238E27FC236}">
              <a16:creationId xmlns:a16="http://schemas.microsoft.com/office/drawing/2014/main" id="{7167945F-6179-43E5-875B-5907D45402E7}"/>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6" name="ZoneTexte 355">
          <a:extLst>
            <a:ext uri="{FF2B5EF4-FFF2-40B4-BE49-F238E27FC236}">
              <a16:creationId xmlns:a16="http://schemas.microsoft.com/office/drawing/2014/main" id="{F31E4B25-B286-49B6-878F-CC99C23FA777}"/>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57" name="ZoneTexte 356">
          <a:extLst>
            <a:ext uri="{FF2B5EF4-FFF2-40B4-BE49-F238E27FC236}">
              <a16:creationId xmlns:a16="http://schemas.microsoft.com/office/drawing/2014/main" id="{13D9B943-77C4-43CF-8253-AE2E9170BF4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58" name="ZoneTexte 357">
          <a:extLst>
            <a:ext uri="{FF2B5EF4-FFF2-40B4-BE49-F238E27FC236}">
              <a16:creationId xmlns:a16="http://schemas.microsoft.com/office/drawing/2014/main" id="{ECBBF509-C068-4C33-A7ED-0F8B26ABF3A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59" name="ZoneTexte 358">
          <a:extLst>
            <a:ext uri="{FF2B5EF4-FFF2-40B4-BE49-F238E27FC236}">
              <a16:creationId xmlns:a16="http://schemas.microsoft.com/office/drawing/2014/main" id="{A1DFADC4-A3CC-43BA-A31E-2F01F0E7B3C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60" name="ZoneTexte 359">
          <a:extLst>
            <a:ext uri="{FF2B5EF4-FFF2-40B4-BE49-F238E27FC236}">
              <a16:creationId xmlns:a16="http://schemas.microsoft.com/office/drawing/2014/main" id="{239B9B78-3C05-4366-B23A-DF7BB26DD2F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61" name="ZoneTexte 360">
          <a:extLst>
            <a:ext uri="{FF2B5EF4-FFF2-40B4-BE49-F238E27FC236}">
              <a16:creationId xmlns:a16="http://schemas.microsoft.com/office/drawing/2014/main" id="{1F14F2E8-1880-47DD-A363-915199EB725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62" name="ZoneTexte 361">
          <a:extLst>
            <a:ext uri="{FF2B5EF4-FFF2-40B4-BE49-F238E27FC236}">
              <a16:creationId xmlns:a16="http://schemas.microsoft.com/office/drawing/2014/main" id="{3FD0C483-CEEE-40A1-A964-F67FF9AE476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63" name="ZoneTexte 362">
          <a:extLst>
            <a:ext uri="{FF2B5EF4-FFF2-40B4-BE49-F238E27FC236}">
              <a16:creationId xmlns:a16="http://schemas.microsoft.com/office/drawing/2014/main" id="{D99482C3-BEC0-4566-822C-559A8091CE9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64" name="ZoneTexte 363">
          <a:extLst>
            <a:ext uri="{FF2B5EF4-FFF2-40B4-BE49-F238E27FC236}">
              <a16:creationId xmlns:a16="http://schemas.microsoft.com/office/drawing/2014/main" id="{BC8986C1-C948-4C0F-A229-2011052A9A8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65" name="ZoneTexte 364">
          <a:extLst>
            <a:ext uri="{FF2B5EF4-FFF2-40B4-BE49-F238E27FC236}">
              <a16:creationId xmlns:a16="http://schemas.microsoft.com/office/drawing/2014/main" id="{AD2BDE5F-3E99-40EB-B9AD-A7D03C82F63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66" name="ZoneTexte 365">
          <a:extLst>
            <a:ext uri="{FF2B5EF4-FFF2-40B4-BE49-F238E27FC236}">
              <a16:creationId xmlns:a16="http://schemas.microsoft.com/office/drawing/2014/main" id="{7672D6CD-D45F-4C2D-B755-D578601513F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67" name="ZoneTexte 366">
          <a:extLst>
            <a:ext uri="{FF2B5EF4-FFF2-40B4-BE49-F238E27FC236}">
              <a16:creationId xmlns:a16="http://schemas.microsoft.com/office/drawing/2014/main" id="{4E149CF1-5114-451B-92AE-396C53D8F81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68" name="ZoneTexte 367">
          <a:extLst>
            <a:ext uri="{FF2B5EF4-FFF2-40B4-BE49-F238E27FC236}">
              <a16:creationId xmlns:a16="http://schemas.microsoft.com/office/drawing/2014/main" id="{41CA56BF-6BF5-450E-B95A-7536D675D0D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69" name="ZoneTexte 368">
          <a:extLst>
            <a:ext uri="{FF2B5EF4-FFF2-40B4-BE49-F238E27FC236}">
              <a16:creationId xmlns:a16="http://schemas.microsoft.com/office/drawing/2014/main" id="{69F1A19B-CACC-439B-BACA-F3CC68CABD5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70" name="ZoneTexte 369">
          <a:extLst>
            <a:ext uri="{FF2B5EF4-FFF2-40B4-BE49-F238E27FC236}">
              <a16:creationId xmlns:a16="http://schemas.microsoft.com/office/drawing/2014/main" id="{B18B8BC3-C1D1-4202-917A-70616A7F12C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71" name="ZoneTexte 370">
          <a:extLst>
            <a:ext uri="{FF2B5EF4-FFF2-40B4-BE49-F238E27FC236}">
              <a16:creationId xmlns:a16="http://schemas.microsoft.com/office/drawing/2014/main" id="{6FE02A47-3B35-49DC-B680-8D9D0083787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72" name="ZoneTexte 371">
          <a:extLst>
            <a:ext uri="{FF2B5EF4-FFF2-40B4-BE49-F238E27FC236}">
              <a16:creationId xmlns:a16="http://schemas.microsoft.com/office/drawing/2014/main" id="{20B40DDA-FC9E-4B7B-8FC5-9B60794103E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73" name="ZoneTexte 372">
          <a:extLst>
            <a:ext uri="{FF2B5EF4-FFF2-40B4-BE49-F238E27FC236}">
              <a16:creationId xmlns:a16="http://schemas.microsoft.com/office/drawing/2014/main" id="{7B0A0583-0A50-4691-9BB2-1BCAD7D3609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74" name="ZoneTexte 373">
          <a:extLst>
            <a:ext uri="{FF2B5EF4-FFF2-40B4-BE49-F238E27FC236}">
              <a16:creationId xmlns:a16="http://schemas.microsoft.com/office/drawing/2014/main" id="{6CAB7E77-BF96-466A-8D4F-96CD0630860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75" name="ZoneTexte 374">
          <a:extLst>
            <a:ext uri="{FF2B5EF4-FFF2-40B4-BE49-F238E27FC236}">
              <a16:creationId xmlns:a16="http://schemas.microsoft.com/office/drawing/2014/main" id="{72AC1BB1-051B-4500-A919-849429C7136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76" name="ZoneTexte 375">
          <a:extLst>
            <a:ext uri="{FF2B5EF4-FFF2-40B4-BE49-F238E27FC236}">
              <a16:creationId xmlns:a16="http://schemas.microsoft.com/office/drawing/2014/main" id="{E29C008B-CD40-42ED-8C23-BB3D4A2972D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77" name="ZoneTexte 376">
          <a:extLst>
            <a:ext uri="{FF2B5EF4-FFF2-40B4-BE49-F238E27FC236}">
              <a16:creationId xmlns:a16="http://schemas.microsoft.com/office/drawing/2014/main" id="{8C66E0CA-774A-4885-B949-18A3468284B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78" name="ZoneTexte 377">
          <a:extLst>
            <a:ext uri="{FF2B5EF4-FFF2-40B4-BE49-F238E27FC236}">
              <a16:creationId xmlns:a16="http://schemas.microsoft.com/office/drawing/2014/main" id="{276DB4B0-C005-48E8-BE93-8BC33FB3921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79" name="ZoneTexte 378">
          <a:extLst>
            <a:ext uri="{FF2B5EF4-FFF2-40B4-BE49-F238E27FC236}">
              <a16:creationId xmlns:a16="http://schemas.microsoft.com/office/drawing/2014/main" id="{5F01F992-43CC-4F67-8014-20D1477E57C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80" name="ZoneTexte 379">
          <a:extLst>
            <a:ext uri="{FF2B5EF4-FFF2-40B4-BE49-F238E27FC236}">
              <a16:creationId xmlns:a16="http://schemas.microsoft.com/office/drawing/2014/main" id="{E21BF6A8-A515-4444-8F41-2861E35BF39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81" name="ZoneTexte 380">
          <a:extLst>
            <a:ext uri="{FF2B5EF4-FFF2-40B4-BE49-F238E27FC236}">
              <a16:creationId xmlns:a16="http://schemas.microsoft.com/office/drawing/2014/main" id="{86839100-6379-4E2C-852B-40E604FBFDC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82" name="ZoneTexte 381">
          <a:extLst>
            <a:ext uri="{FF2B5EF4-FFF2-40B4-BE49-F238E27FC236}">
              <a16:creationId xmlns:a16="http://schemas.microsoft.com/office/drawing/2014/main" id="{9FDDED64-D3E9-4E73-A1E2-ADC83B7A95E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83" name="ZoneTexte 382">
          <a:extLst>
            <a:ext uri="{FF2B5EF4-FFF2-40B4-BE49-F238E27FC236}">
              <a16:creationId xmlns:a16="http://schemas.microsoft.com/office/drawing/2014/main" id="{5368FA17-6BC7-4AED-9025-A9BF45A7056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84" name="ZoneTexte 383">
          <a:extLst>
            <a:ext uri="{FF2B5EF4-FFF2-40B4-BE49-F238E27FC236}">
              <a16:creationId xmlns:a16="http://schemas.microsoft.com/office/drawing/2014/main" id="{1E5506EA-D9FC-418E-8046-B0715392527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85" name="ZoneTexte 384">
          <a:extLst>
            <a:ext uri="{FF2B5EF4-FFF2-40B4-BE49-F238E27FC236}">
              <a16:creationId xmlns:a16="http://schemas.microsoft.com/office/drawing/2014/main" id="{627B0F51-567B-44E2-83C9-2DBCCDA19E4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86" name="ZoneTexte 385">
          <a:extLst>
            <a:ext uri="{FF2B5EF4-FFF2-40B4-BE49-F238E27FC236}">
              <a16:creationId xmlns:a16="http://schemas.microsoft.com/office/drawing/2014/main" id="{11B0FC52-E000-42C3-800E-9EB8E16F336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87" name="ZoneTexte 386">
          <a:extLst>
            <a:ext uri="{FF2B5EF4-FFF2-40B4-BE49-F238E27FC236}">
              <a16:creationId xmlns:a16="http://schemas.microsoft.com/office/drawing/2014/main" id="{74417BAF-332B-41A7-84EF-AE94BBCFEC2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88" name="ZoneTexte 387">
          <a:extLst>
            <a:ext uri="{FF2B5EF4-FFF2-40B4-BE49-F238E27FC236}">
              <a16:creationId xmlns:a16="http://schemas.microsoft.com/office/drawing/2014/main" id="{8C71104D-313F-4FC7-9758-F87D5D35D0D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89" name="ZoneTexte 388">
          <a:extLst>
            <a:ext uri="{FF2B5EF4-FFF2-40B4-BE49-F238E27FC236}">
              <a16:creationId xmlns:a16="http://schemas.microsoft.com/office/drawing/2014/main" id="{C75A07EF-B8A2-4740-908A-E4EF9AF1D52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90" name="ZoneTexte 389">
          <a:extLst>
            <a:ext uri="{FF2B5EF4-FFF2-40B4-BE49-F238E27FC236}">
              <a16:creationId xmlns:a16="http://schemas.microsoft.com/office/drawing/2014/main" id="{6E1931CD-0B9C-412D-B37C-EE5A7E9CBAC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91" name="ZoneTexte 390">
          <a:extLst>
            <a:ext uri="{FF2B5EF4-FFF2-40B4-BE49-F238E27FC236}">
              <a16:creationId xmlns:a16="http://schemas.microsoft.com/office/drawing/2014/main" id="{3D496511-CBC9-4579-B68C-559DC8D49E5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92" name="ZoneTexte 391">
          <a:extLst>
            <a:ext uri="{FF2B5EF4-FFF2-40B4-BE49-F238E27FC236}">
              <a16:creationId xmlns:a16="http://schemas.microsoft.com/office/drawing/2014/main" id="{4D9224AF-966C-43FE-B3A8-A7A067AAAC0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93" name="ZoneTexte 392">
          <a:extLst>
            <a:ext uri="{FF2B5EF4-FFF2-40B4-BE49-F238E27FC236}">
              <a16:creationId xmlns:a16="http://schemas.microsoft.com/office/drawing/2014/main" id="{32A325CF-5B17-49C9-9FAB-3D833BFEA05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94" name="ZoneTexte 393">
          <a:extLst>
            <a:ext uri="{FF2B5EF4-FFF2-40B4-BE49-F238E27FC236}">
              <a16:creationId xmlns:a16="http://schemas.microsoft.com/office/drawing/2014/main" id="{AEDBF41D-EA69-430B-86D9-2754B00E16A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95" name="ZoneTexte 394">
          <a:extLst>
            <a:ext uri="{FF2B5EF4-FFF2-40B4-BE49-F238E27FC236}">
              <a16:creationId xmlns:a16="http://schemas.microsoft.com/office/drawing/2014/main" id="{5697BD55-AE0F-4391-8801-E65B7050DC7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96" name="ZoneTexte 395">
          <a:extLst>
            <a:ext uri="{FF2B5EF4-FFF2-40B4-BE49-F238E27FC236}">
              <a16:creationId xmlns:a16="http://schemas.microsoft.com/office/drawing/2014/main" id="{57C8DF82-7B20-4B36-838C-4DDDC4EDEAA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97" name="ZoneTexte 396">
          <a:extLst>
            <a:ext uri="{FF2B5EF4-FFF2-40B4-BE49-F238E27FC236}">
              <a16:creationId xmlns:a16="http://schemas.microsoft.com/office/drawing/2014/main" id="{3CA0CB0F-22B4-4870-A0D0-6849E052336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98" name="ZoneTexte 397">
          <a:extLst>
            <a:ext uri="{FF2B5EF4-FFF2-40B4-BE49-F238E27FC236}">
              <a16:creationId xmlns:a16="http://schemas.microsoft.com/office/drawing/2014/main" id="{D25421A1-2D7C-4E7E-9848-B7F8CF6882A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99" name="ZoneTexte 398">
          <a:extLst>
            <a:ext uri="{FF2B5EF4-FFF2-40B4-BE49-F238E27FC236}">
              <a16:creationId xmlns:a16="http://schemas.microsoft.com/office/drawing/2014/main" id="{B9B1C97F-8E95-4E94-9B54-C8D49DCACF2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00" name="ZoneTexte 399">
          <a:extLst>
            <a:ext uri="{FF2B5EF4-FFF2-40B4-BE49-F238E27FC236}">
              <a16:creationId xmlns:a16="http://schemas.microsoft.com/office/drawing/2014/main" id="{9B7DD154-A260-4F5C-84FB-6A66DD6DEFA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01" name="ZoneTexte 400">
          <a:extLst>
            <a:ext uri="{FF2B5EF4-FFF2-40B4-BE49-F238E27FC236}">
              <a16:creationId xmlns:a16="http://schemas.microsoft.com/office/drawing/2014/main" id="{43F41156-5ABB-41F7-95E2-A2D905F4945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02" name="ZoneTexte 401">
          <a:extLst>
            <a:ext uri="{FF2B5EF4-FFF2-40B4-BE49-F238E27FC236}">
              <a16:creationId xmlns:a16="http://schemas.microsoft.com/office/drawing/2014/main" id="{CE1FD01A-C547-4678-B656-D4BA50D4D7E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03" name="ZoneTexte 402">
          <a:extLst>
            <a:ext uri="{FF2B5EF4-FFF2-40B4-BE49-F238E27FC236}">
              <a16:creationId xmlns:a16="http://schemas.microsoft.com/office/drawing/2014/main" id="{DEF192E9-2567-44B6-91B2-B2022E07A68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04" name="ZoneTexte 403">
          <a:extLst>
            <a:ext uri="{FF2B5EF4-FFF2-40B4-BE49-F238E27FC236}">
              <a16:creationId xmlns:a16="http://schemas.microsoft.com/office/drawing/2014/main" id="{867CE6FE-43FE-4185-BCF8-E604500AA0A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05" name="ZoneTexte 404">
          <a:extLst>
            <a:ext uri="{FF2B5EF4-FFF2-40B4-BE49-F238E27FC236}">
              <a16:creationId xmlns:a16="http://schemas.microsoft.com/office/drawing/2014/main" id="{66B7F1D2-5148-4FF6-876A-AEBE3433BC0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06" name="ZoneTexte 405">
          <a:extLst>
            <a:ext uri="{FF2B5EF4-FFF2-40B4-BE49-F238E27FC236}">
              <a16:creationId xmlns:a16="http://schemas.microsoft.com/office/drawing/2014/main" id="{6F0BCDC1-88F4-4366-8A8C-D8FD60EF378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07" name="ZoneTexte 406">
          <a:extLst>
            <a:ext uri="{FF2B5EF4-FFF2-40B4-BE49-F238E27FC236}">
              <a16:creationId xmlns:a16="http://schemas.microsoft.com/office/drawing/2014/main" id="{B80D3D02-3511-40BC-8AA1-E29C7E3890C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08" name="ZoneTexte 407">
          <a:extLst>
            <a:ext uri="{FF2B5EF4-FFF2-40B4-BE49-F238E27FC236}">
              <a16:creationId xmlns:a16="http://schemas.microsoft.com/office/drawing/2014/main" id="{0BB3EDFA-C37B-466F-BCB5-A9DE4B4CA8D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09" name="ZoneTexte 408">
          <a:extLst>
            <a:ext uri="{FF2B5EF4-FFF2-40B4-BE49-F238E27FC236}">
              <a16:creationId xmlns:a16="http://schemas.microsoft.com/office/drawing/2014/main" id="{CF196997-BFC1-446A-875D-CDCAF2005DD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0" name="ZoneTexte 409">
          <a:extLst>
            <a:ext uri="{FF2B5EF4-FFF2-40B4-BE49-F238E27FC236}">
              <a16:creationId xmlns:a16="http://schemas.microsoft.com/office/drawing/2014/main" id="{C63FD063-DC98-46CC-AC95-73F32CDCE1A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1" name="ZoneTexte 410">
          <a:extLst>
            <a:ext uri="{FF2B5EF4-FFF2-40B4-BE49-F238E27FC236}">
              <a16:creationId xmlns:a16="http://schemas.microsoft.com/office/drawing/2014/main" id="{33330960-FD6D-41A0-9F67-BC5F3D97202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2" name="ZoneTexte 411">
          <a:extLst>
            <a:ext uri="{FF2B5EF4-FFF2-40B4-BE49-F238E27FC236}">
              <a16:creationId xmlns:a16="http://schemas.microsoft.com/office/drawing/2014/main" id="{56E78967-E124-43F6-AA39-B55A8A2DF97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3" name="ZoneTexte 412">
          <a:extLst>
            <a:ext uri="{FF2B5EF4-FFF2-40B4-BE49-F238E27FC236}">
              <a16:creationId xmlns:a16="http://schemas.microsoft.com/office/drawing/2014/main" id="{C6291216-2E16-47B7-954F-29D2C815825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4" name="ZoneTexte 413">
          <a:extLst>
            <a:ext uri="{FF2B5EF4-FFF2-40B4-BE49-F238E27FC236}">
              <a16:creationId xmlns:a16="http://schemas.microsoft.com/office/drawing/2014/main" id="{B254E44F-3237-4A2D-8B1A-0E3F2EA8A79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5" name="ZoneTexte 414">
          <a:extLst>
            <a:ext uri="{FF2B5EF4-FFF2-40B4-BE49-F238E27FC236}">
              <a16:creationId xmlns:a16="http://schemas.microsoft.com/office/drawing/2014/main" id="{9A8F4FA2-B894-4786-9450-93B4CEC05EB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0" cy="172227"/>
    <xdr:sp macro="" textlink="">
      <xdr:nvSpPr>
        <xdr:cNvPr id="416" name="ZoneTexte 415">
          <a:extLst>
            <a:ext uri="{FF2B5EF4-FFF2-40B4-BE49-F238E27FC236}">
              <a16:creationId xmlns:a16="http://schemas.microsoft.com/office/drawing/2014/main" id="{A4FA2C67-5FD3-4619-BDF5-B68B7A5BC6D1}"/>
            </a:ext>
          </a:extLst>
        </xdr:cNvPr>
        <xdr:cNvSpPr txBox="1"/>
      </xdr:nvSpPr>
      <xdr:spPr>
        <a:xfrm>
          <a:off x="0" y="842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0" cy="172227"/>
    <xdr:sp macro="" textlink="">
      <xdr:nvSpPr>
        <xdr:cNvPr id="417" name="ZoneTexte 416">
          <a:extLst>
            <a:ext uri="{FF2B5EF4-FFF2-40B4-BE49-F238E27FC236}">
              <a16:creationId xmlns:a16="http://schemas.microsoft.com/office/drawing/2014/main" id="{F8D38126-62B3-4354-B79E-AC635BDB35AF}"/>
            </a:ext>
          </a:extLst>
        </xdr:cNvPr>
        <xdr:cNvSpPr txBox="1"/>
      </xdr:nvSpPr>
      <xdr:spPr>
        <a:xfrm>
          <a:off x="0" y="842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18" name="ZoneTexte 417">
          <a:extLst>
            <a:ext uri="{FF2B5EF4-FFF2-40B4-BE49-F238E27FC236}">
              <a16:creationId xmlns:a16="http://schemas.microsoft.com/office/drawing/2014/main" id="{BFDDB306-5B52-49D4-90A4-151F78120622}"/>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19" name="ZoneTexte 418">
          <a:extLst>
            <a:ext uri="{FF2B5EF4-FFF2-40B4-BE49-F238E27FC236}">
              <a16:creationId xmlns:a16="http://schemas.microsoft.com/office/drawing/2014/main" id="{8C70D790-E58C-42D2-94E2-046609FB6532}"/>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20" name="ZoneTexte 419">
          <a:extLst>
            <a:ext uri="{FF2B5EF4-FFF2-40B4-BE49-F238E27FC236}">
              <a16:creationId xmlns:a16="http://schemas.microsoft.com/office/drawing/2014/main" id="{B0800466-D988-4F17-9CD3-5CA61FCD429B}"/>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21" name="ZoneTexte 420">
          <a:extLst>
            <a:ext uri="{FF2B5EF4-FFF2-40B4-BE49-F238E27FC236}">
              <a16:creationId xmlns:a16="http://schemas.microsoft.com/office/drawing/2014/main" id="{4CE92F32-3C9D-4F5F-B8A7-FFCF4DDE4AC8}"/>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22" name="ZoneTexte 421">
          <a:extLst>
            <a:ext uri="{FF2B5EF4-FFF2-40B4-BE49-F238E27FC236}">
              <a16:creationId xmlns:a16="http://schemas.microsoft.com/office/drawing/2014/main" id="{4C876E94-8CF1-419E-80A7-D51CE11DA692}"/>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23" name="ZoneTexte 422">
          <a:extLst>
            <a:ext uri="{FF2B5EF4-FFF2-40B4-BE49-F238E27FC236}">
              <a16:creationId xmlns:a16="http://schemas.microsoft.com/office/drawing/2014/main" id="{9217E6A9-1D71-4A35-BEC5-96209DB7AF2A}"/>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24" name="ZoneTexte 423">
          <a:extLst>
            <a:ext uri="{FF2B5EF4-FFF2-40B4-BE49-F238E27FC236}">
              <a16:creationId xmlns:a16="http://schemas.microsoft.com/office/drawing/2014/main" id="{660AE3F4-5856-409A-B8A0-7FD6B2623086}"/>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25" name="ZoneTexte 424">
          <a:extLst>
            <a:ext uri="{FF2B5EF4-FFF2-40B4-BE49-F238E27FC236}">
              <a16:creationId xmlns:a16="http://schemas.microsoft.com/office/drawing/2014/main" id="{0544B120-C24F-4BC4-B158-3360CCD9F3AB}"/>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26" name="ZoneTexte 425">
          <a:extLst>
            <a:ext uri="{FF2B5EF4-FFF2-40B4-BE49-F238E27FC236}">
              <a16:creationId xmlns:a16="http://schemas.microsoft.com/office/drawing/2014/main" id="{4E063DA1-DCA9-43BE-A9CC-84878CB53963}"/>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27" name="ZoneTexte 426">
          <a:extLst>
            <a:ext uri="{FF2B5EF4-FFF2-40B4-BE49-F238E27FC236}">
              <a16:creationId xmlns:a16="http://schemas.microsoft.com/office/drawing/2014/main" id="{61E27125-CDFF-4C78-B24B-C486D9376F1B}"/>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28" name="ZoneTexte 427">
          <a:extLst>
            <a:ext uri="{FF2B5EF4-FFF2-40B4-BE49-F238E27FC236}">
              <a16:creationId xmlns:a16="http://schemas.microsoft.com/office/drawing/2014/main" id="{7C25C92B-D77C-48B1-B38C-9E8AFC087DFE}"/>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29" name="ZoneTexte 428">
          <a:extLst>
            <a:ext uri="{FF2B5EF4-FFF2-40B4-BE49-F238E27FC236}">
              <a16:creationId xmlns:a16="http://schemas.microsoft.com/office/drawing/2014/main" id="{7CB09910-6F46-46D6-A033-F19903DD22DE}"/>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30" name="ZoneTexte 429">
          <a:extLst>
            <a:ext uri="{FF2B5EF4-FFF2-40B4-BE49-F238E27FC236}">
              <a16:creationId xmlns:a16="http://schemas.microsoft.com/office/drawing/2014/main" id="{89FF17C7-E073-4EC7-A2AB-5E8086BC8FB6}"/>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31" name="ZoneTexte 430">
          <a:extLst>
            <a:ext uri="{FF2B5EF4-FFF2-40B4-BE49-F238E27FC236}">
              <a16:creationId xmlns:a16="http://schemas.microsoft.com/office/drawing/2014/main" id="{4C0DF719-34CD-42FA-9854-3FCFCD13AF9F}"/>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32" name="ZoneTexte 431">
          <a:extLst>
            <a:ext uri="{FF2B5EF4-FFF2-40B4-BE49-F238E27FC236}">
              <a16:creationId xmlns:a16="http://schemas.microsoft.com/office/drawing/2014/main" id="{5AEFE5A0-AF8A-4528-86CA-5BD250DCB437}"/>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33" name="ZoneTexte 432">
          <a:extLst>
            <a:ext uri="{FF2B5EF4-FFF2-40B4-BE49-F238E27FC236}">
              <a16:creationId xmlns:a16="http://schemas.microsoft.com/office/drawing/2014/main" id="{CB07DE57-F7DF-4933-A5FC-853CA61465EC}"/>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34" name="ZoneTexte 433">
          <a:extLst>
            <a:ext uri="{FF2B5EF4-FFF2-40B4-BE49-F238E27FC236}">
              <a16:creationId xmlns:a16="http://schemas.microsoft.com/office/drawing/2014/main" id="{AEBA0A00-0842-4132-81F4-D0F5048111A1}"/>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35" name="ZoneTexte 434">
          <a:extLst>
            <a:ext uri="{FF2B5EF4-FFF2-40B4-BE49-F238E27FC236}">
              <a16:creationId xmlns:a16="http://schemas.microsoft.com/office/drawing/2014/main" id="{BE4635E0-B135-4508-BF82-614C8EE93ECE}"/>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36" name="ZoneTexte 435">
          <a:extLst>
            <a:ext uri="{FF2B5EF4-FFF2-40B4-BE49-F238E27FC236}">
              <a16:creationId xmlns:a16="http://schemas.microsoft.com/office/drawing/2014/main" id="{DF094B3D-4FA9-40C3-8232-4E32400809BD}"/>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37" name="ZoneTexte 436">
          <a:extLst>
            <a:ext uri="{FF2B5EF4-FFF2-40B4-BE49-F238E27FC236}">
              <a16:creationId xmlns:a16="http://schemas.microsoft.com/office/drawing/2014/main" id="{6B5C0F51-F2EB-48EC-AB53-687016BC80A7}"/>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38" name="ZoneTexte 437">
          <a:extLst>
            <a:ext uri="{FF2B5EF4-FFF2-40B4-BE49-F238E27FC236}">
              <a16:creationId xmlns:a16="http://schemas.microsoft.com/office/drawing/2014/main" id="{FD651ABC-5716-4877-90A7-3E9FE4BB10AF}"/>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39" name="ZoneTexte 438">
          <a:extLst>
            <a:ext uri="{FF2B5EF4-FFF2-40B4-BE49-F238E27FC236}">
              <a16:creationId xmlns:a16="http://schemas.microsoft.com/office/drawing/2014/main" id="{B4F57D6D-DFF3-4C27-A4B4-ECC3766E4B70}"/>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40" name="ZoneTexte 439">
          <a:extLst>
            <a:ext uri="{FF2B5EF4-FFF2-40B4-BE49-F238E27FC236}">
              <a16:creationId xmlns:a16="http://schemas.microsoft.com/office/drawing/2014/main" id="{6CE92632-1FC4-4725-BB7F-D323B743D849}"/>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41" name="ZoneTexte 440">
          <a:extLst>
            <a:ext uri="{FF2B5EF4-FFF2-40B4-BE49-F238E27FC236}">
              <a16:creationId xmlns:a16="http://schemas.microsoft.com/office/drawing/2014/main" id="{AC099682-45A8-451F-9C44-4ADA48512B34}"/>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42" name="ZoneTexte 441">
          <a:extLst>
            <a:ext uri="{FF2B5EF4-FFF2-40B4-BE49-F238E27FC236}">
              <a16:creationId xmlns:a16="http://schemas.microsoft.com/office/drawing/2014/main" id="{0D4D9CFC-131E-4063-891F-70FF330AE11C}"/>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43" name="ZoneTexte 442">
          <a:extLst>
            <a:ext uri="{FF2B5EF4-FFF2-40B4-BE49-F238E27FC236}">
              <a16:creationId xmlns:a16="http://schemas.microsoft.com/office/drawing/2014/main" id="{4C36F192-3F25-41A7-A1D6-ED9D375AADDC}"/>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44" name="ZoneTexte 443">
          <a:extLst>
            <a:ext uri="{FF2B5EF4-FFF2-40B4-BE49-F238E27FC236}">
              <a16:creationId xmlns:a16="http://schemas.microsoft.com/office/drawing/2014/main" id="{C042F57D-067D-4597-AAC5-01CE37BC2D12}"/>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45" name="ZoneTexte 444">
          <a:extLst>
            <a:ext uri="{FF2B5EF4-FFF2-40B4-BE49-F238E27FC236}">
              <a16:creationId xmlns:a16="http://schemas.microsoft.com/office/drawing/2014/main" id="{209036ED-C370-463D-8FC3-61958127ECF8}"/>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46" name="ZoneTexte 445">
          <a:extLst>
            <a:ext uri="{FF2B5EF4-FFF2-40B4-BE49-F238E27FC236}">
              <a16:creationId xmlns:a16="http://schemas.microsoft.com/office/drawing/2014/main" id="{8AE67255-B757-4DF5-BA0F-509FD0E98951}"/>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47" name="ZoneTexte 446">
          <a:extLst>
            <a:ext uri="{FF2B5EF4-FFF2-40B4-BE49-F238E27FC236}">
              <a16:creationId xmlns:a16="http://schemas.microsoft.com/office/drawing/2014/main" id="{75771BCF-DFC6-43D6-96A5-468D9425E306}"/>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48" name="ZoneTexte 447">
          <a:extLst>
            <a:ext uri="{FF2B5EF4-FFF2-40B4-BE49-F238E27FC236}">
              <a16:creationId xmlns:a16="http://schemas.microsoft.com/office/drawing/2014/main" id="{8A3A2B2F-E430-47BD-893A-65A175448D81}"/>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49" name="ZoneTexte 448">
          <a:extLst>
            <a:ext uri="{FF2B5EF4-FFF2-40B4-BE49-F238E27FC236}">
              <a16:creationId xmlns:a16="http://schemas.microsoft.com/office/drawing/2014/main" id="{14C0DD68-90DB-4DD7-B6E9-C3C30021360D}"/>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50" name="ZoneTexte 449">
          <a:extLst>
            <a:ext uri="{FF2B5EF4-FFF2-40B4-BE49-F238E27FC236}">
              <a16:creationId xmlns:a16="http://schemas.microsoft.com/office/drawing/2014/main" id="{9C786EB8-8C7F-4A79-8F38-BA80E13A341D}"/>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51" name="ZoneTexte 450">
          <a:extLst>
            <a:ext uri="{FF2B5EF4-FFF2-40B4-BE49-F238E27FC236}">
              <a16:creationId xmlns:a16="http://schemas.microsoft.com/office/drawing/2014/main" id="{0CB4BB48-A873-4F8D-82A6-B82B1BCFA143}"/>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52" name="ZoneTexte 451">
          <a:extLst>
            <a:ext uri="{FF2B5EF4-FFF2-40B4-BE49-F238E27FC236}">
              <a16:creationId xmlns:a16="http://schemas.microsoft.com/office/drawing/2014/main" id="{87E0F70C-E28C-4423-8E36-F359542C1249}"/>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53" name="ZoneTexte 452">
          <a:extLst>
            <a:ext uri="{FF2B5EF4-FFF2-40B4-BE49-F238E27FC236}">
              <a16:creationId xmlns:a16="http://schemas.microsoft.com/office/drawing/2014/main" id="{A83781DA-CD50-4978-8EBA-09A7CF5B54ED}"/>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54" name="ZoneTexte 453">
          <a:extLst>
            <a:ext uri="{FF2B5EF4-FFF2-40B4-BE49-F238E27FC236}">
              <a16:creationId xmlns:a16="http://schemas.microsoft.com/office/drawing/2014/main" id="{AF5E3635-6241-4EB7-8E60-B020F01E975C}"/>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55" name="ZoneTexte 454">
          <a:extLst>
            <a:ext uri="{FF2B5EF4-FFF2-40B4-BE49-F238E27FC236}">
              <a16:creationId xmlns:a16="http://schemas.microsoft.com/office/drawing/2014/main" id="{6D6324EE-4FD5-43DA-8E80-CA16881055F3}"/>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56" name="ZoneTexte 455">
          <a:extLst>
            <a:ext uri="{FF2B5EF4-FFF2-40B4-BE49-F238E27FC236}">
              <a16:creationId xmlns:a16="http://schemas.microsoft.com/office/drawing/2014/main" id="{5295FD3B-90E9-40D0-AB6E-9DD43C7C80BD}"/>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57" name="ZoneTexte 456">
          <a:extLst>
            <a:ext uri="{FF2B5EF4-FFF2-40B4-BE49-F238E27FC236}">
              <a16:creationId xmlns:a16="http://schemas.microsoft.com/office/drawing/2014/main" id="{1D9E2FFF-4947-4875-AD38-D6BDC325E2E7}"/>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58" name="ZoneTexte 457">
          <a:extLst>
            <a:ext uri="{FF2B5EF4-FFF2-40B4-BE49-F238E27FC236}">
              <a16:creationId xmlns:a16="http://schemas.microsoft.com/office/drawing/2014/main" id="{64DDED19-786C-4CDD-AC05-F7C40095E28E}"/>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59" name="ZoneTexte 458">
          <a:extLst>
            <a:ext uri="{FF2B5EF4-FFF2-40B4-BE49-F238E27FC236}">
              <a16:creationId xmlns:a16="http://schemas.microsoft.com/office/drawing/2014/main" id="{696AEF81-6635-4EB6-AFCC-3E7EEBE4B818}"/>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60" name="ZoneTexte 459">
          <a:extLst>
            <a:ext uri="{FF2B5EF4-FFF2-40B4-BE49-F238E27FC236}">
              <a16:creationId xmlns:a16="http://schemas.microsoft.com/office/drawing/2014/main" id="{92F280D3-74D9-4549-912F-C2BAC17F5456}"/>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61" name="ZoneTexte 460">
          <a:extLst>
            <a:ext uri="{FF2B5EF4-FFF2-40B4-BE49-F238E27FC236}">
              <a16:creationId xmlns:a16="http://schemas.microsoft.com/office/drawing/2014/main" id="{2430E07C-BBCB-442A-8B2F-C15EC833CAA9}"/>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62" name="ZoneTexte 461">
          <a:extLst>
            <a:ext uri="{FF2B5EF4-FFF2-40B4-BE49-F238E27FC236}">
              <a16:creationId xmlns:a16="http://schemas.microsoft.com/office/drawing/2014/main" id="{85E9D154-A847-4883-A1BB-69EDB038C354}"/>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63" name="ZoneTexte 462">
          <a:extLst>
            <a:ext uri="{FF2B5EF4-FFF2-40B4-BE49-F238E27FC236}">
              <a16:creationId xmlns:a16="http://schemas.microsoft.com/office/drawing/2014/main" id="{FD8B6812-0DB0-4F4D-81FB-2ADD73567C7D}"/>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64" name="ZoneTexte 463">
          <a:extLst>
            <a:ext uri="{FF2B5EF4-FFF2-40B4-BE49-F238E27FC236}">
              <a16:creationId xmlns:a16="http://schemas.microsoft.com/office/drawing/2014/main" id="{B355D0A1-E6D9-4E28-A20A-9B77ED2360A6}"/>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65" name="ZoneTexte 464">
          <a:extLst>
            <a:ext uri="{FF2B5EF4-FFF2-40B4-BE49-F238E27FC236}">
              <a16:creationId xmlns:a16="http://schemas.microsoft.com/office/drawing/2014/main" id="{377817CC-8FFA-4FD1-9AF4-DB9F01B5B9FB}"/>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66" name="ZoneTexte 465">
          <a:extLst>
            <a:ext uri="{FF2B5EF4-FFF2-40B4-BE49-F238E27FC236}">
              <a16:creationId xmlns:a16="http://schemas.microsoft.com/office/drawing/2014/main" id="{CBD82A42-D44D-43AC-B66B-50A5BA387BE5}"/>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67" name="ZoneTexte 466">
          <a:extLst>
            <a:ext uri="{FF2B5EF4-FFF2-40B4-BE49-F238E27FC236}">
              <a16:creationId xmlns:a16="http://schemas.microsoft.com/office/drawing/2014/main" id="{3C73DEDE-6D88-403D-AE3E-F35779A86C33}"/>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68" name="ZoneTexte 467">
          <a:extLst>
            <a:ext uri="{FF2B5EF4-FFF2-40B4-BE49-F238E27FC236}">
              <a16:creationId xmlns:a16="http://schemas.microsoft.com/office/drawing/2014/main" id="{2CC14DDF-69F5-40F3-85B1-FAD8D27FEED1}"/>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69" name="ZoneTexte 468">
          <a:extLst>
            <a:ext uri="{FF2B5EF4-FFF2-40B4-BE49-F238E27FC236}">
              <a16:creationId xmlns:a16="http://schemas.microsoft.com/office/drawing/2014/main" id="{0D93FCF3-EBED-401F-A03B-7793122D61B9}"/>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70" name="ZoneTexte 469">
          <a:extLst>
            <a:ext uri="{FF2B5EF4-FFF2-40B4-BE49-F238E27FC236}">
              <a16:creationId xmlns:a16="http://schemas.microsoft.com/office/drawing/2014/main" id="{734A5435-96CA-4833-B65A-80D35118A767}"/>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71" name="ZoneTexte 470">
          <a:extLst>
            <a:ext uri="{FF2B5EF4-FFF2-40B4-BE49-F238E27FC236}">
              <a16:creationId xmlns:a16="http://schemas.microsoft.com/office/drawing/2014/main" id="{A76974B4-0119-4749-A2D0-9F904B2C7352}"/>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72" name="ZoneTexte 471">
          <a:extLst>
            <a:ext uri="{FF2B5EF4-FFF2-40B4-BE49-F238E27FC236}">
              <a16:creationId xmlns:a16="http://schemas.microsoft.com/office/drawing/2014/main" id="{9DF9EEE4-40BA-4203-8840-A4BF2E424636}"/>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73" name="ZoneTexte 472">
          <a:extLst>
            <a:ext uri="{FF2B5EF4-FFF2-40B4-BE49-F238E27FC236}">
              <a16:creationId xmlns:a16="http://schemas.microsoft.com/office/drawing/2014/main" id="{E8724502-CD53-4E3F-BFC2-B14FFA94BB85}"/>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74" name="ZoneTexte 473">
          <a:extLst>
            <a:ext uri="{FF2B5EF4-FFF2-40B4-BE49-F238E27FC236}">
              <a16:creationId xmlns:a16="http://schemas.microsoft.com/office/drawing/2014/main" id="{A5A58DCB-02B1-450C-A39D-3C53EED42E08}"/>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75" name="ZoneTexte 474">
          <a:extLst>
            <a:ext uri="{FF2B5EF4-FFF2-40B4-BE49-F238E27FC236}">
              <a16:creationId xmlns:a16="http://schemas.microsoft.com/office/drawing/2014/main" id="{6D8CC2BF-AE9E-4DBC-BD3E-6BDF99D37323}"/>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476" name="ZoneTexte 475">
          <a:extLst>
            <a:ext uri="{FF2B5EF4-FFF2-40B4-BE49-F238E27FC236}">
              <a16:creationId xmlns:a16="http://schemas.microsoft.com/office/drawing/2014/main" id="{C6E65969-BA9A-4653-A914-2F2BD56C0A19}"/>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0" cy="172227"/>
    <xdr:sp macro="" textlink="">
      <xdr:nvSpPr>
        <xdr:cNvPr id="477" name="ZoneTexte 476">
          <a:extLst>
            <a:ext uri="{FF2B5EF4-FFF2-40B4-BE49-F238E27FC236}">
              <a16:creationId xmlns:a16="http://schemas.microsoft.com/office/drawing/2014/main" id="{114D56BF-604A-4A44-B88F-141E492B0552}"/>
            </a:ext>
          </a:extLst>
        </xdr:cNvPr>
        <xdr:cNvSpPr txBox="1"/>
      </xdr:nvSpPr>
      <xdr:spPr>
        <a:xfrm>
          <a:off x="0" y="861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0" cy="172227"/>
    <xdr:sp macro="" textlink="">
      <xdr:nvSpPr>
        <xdr:cNvPr id="478" name="ZoneTexte 477">
          <a:extLst>
            <a:ext uri="{FF2B5EF4-FFF2-40B4-BE49-F238E27FC236}">
              <a16:creationId xmlns:a16="http://schemas.microsoft.com/office/drawing/2014/main" id="{F5E4B1F8-CE9D-42CF-AB30-B6845BFFCE44}"/>
            </a:ext>
          </a:extLst>
        </xdr:cNvPr>
        <xdr:cNvSpPr txBox="1"/>
      </xdr:nvSpPr>
      <xdr:spPr>
        <a:xfrm>
          <a:off x="0" y="861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479" name="ZoneTexte 478">
          <a:extLst>
            <a:ext uri="{FF2B5EF4-FFF2-40B4-BE49-F238E27FC236}">
              <a16:creationId xmlns:a16="http://schemas.microsoft.com/office/drawing/2014/main" id="{F4EA110C-B5A1-4C32-90E5-C818B65AAFFA}"/>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480" name="ZoneTexte 479">
          <a:extLst>
            <a:ext uri="{FF2B5EF4-FFF2-40B4-BE49-F238E27FC236}">
              <a16:creationId xmlns:a16="http://schemas.microsoft.com/office/drawing/2014/main" id="{D081D21D-7434-4A9F-A41C-8864AF550681}"/>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481" name="ZoneTexte 480">
          <a:extLst>
            <a:ext uri="{FF2B5EF4-FFF2-40B4-BE49-F238E27FC236}">
              <a16:creationId xmlns:a16="http://schemas.microsoft.com/office/drawing/2014/main" id="{6B7FAC3C-79B6-41E3-88B3-13073977A69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482" name="ZoneTexte 481">
          <a:extLst>
            <a:ext uri="{FF2B5EF4-FFF2-40B4-BE49-F238E27FC236}">
              <a16:creationId xmlns:a16="http://schemas.microsoft.com/office/drawing/2014/main" id="{CF0731F2-3604-4C1B-AF53-1D4583B9F389}"/>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483" name="ZoneTexte 482">
          <a:extLst>
            <a:ext uri="{FF2B5EF4-FFF2-40B4-BE49-F238E27FC236}">
              <a16:creationId xmlns:a16="http://schemas.microsoft.com/office/drawing/2014/main" id="{BB80F23B-B952-4C92-9743-36C3A6B26D9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484" name="ZoneTexte 483">
          <a:extLst>
            <a:ext uri="{FF2B5EF4-FFF2-40B4-BE49-F238E27FC236}">
              <a16:creationId xmlns:a16="http://schemas.microsoft.com/office/drawing/2014/main" id="{8C0168F3-2C25-4704-837E-7133AB6C54DE}"/>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485" name="ZoneTexte 484">
          <a:extLst>
            <a:ext uri="{FF2B5EF4-FFF2-40B4-BE49-F238E27FC236}">
              <a16:creationId xmlns:a16="http://schemas.microsoft.com/office/drawing/2014/main" id="{BDEF03A1-B508-45A5-A3E6-75CD460C5510}"/>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486" name="ZoneTexte 485">
          <a:extLst>
            <a:ext uri="{FF2B5EF4-FFF2-40B4-BE49-F238E27FC236}">
              <a16:creationId xmlns:a16="http://schemas.microsoft.com/office/drawing/2014/main" id="{CF5566E9-67B0-4E32-8721-2CBEE056EEB3}"/>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487" name="ZoneTexte 486">
          <a:extLst>
            <a:ext uri="{FF2B5EF4-FFF2-40B4-BE49-F238E27FC236}">
              <a16:creationId xmlns:a16="http://schemas.microsoft.com/office/drawing/2014/main" id="{0A2E2FD0-7E39-4E5A-ACDC-C18F5ADD0EF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488" name="ZoneTexte 487">
          <a:extLst>
            <a:ext uri="{FF2B5EF4-FFF2-40B4-BE49-F238E27FC236}">
              <a16:creationId xmlns:a16="http://schemas.microsoft.com/office/drawing/2014/main" id="{60879183-5F28-4EB3-8A75-6CC43FF78962}"/>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489" name="ZoneTexte 488">
          <a:extLst>
            <a:ext uri="{FF2B5EF4-FFF2-40B4-BE49-F238E27FC236}">
              <a16:creationId xmlns:a16="http://schemas.microsoft.com/office/drawing/2014/main" id="{B3F55FDF-B166-4894-BD06-0452855E2364}"/>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490" name="ZoneTexte 489">
          <a:extLst>
            <a:ext uri="{FF2B5EF4-FFF2-40B4-BE49-F238E27FC236}">
              <a16:creationId xmlns:a16="http://schemas.microsoft.com/office/drawing/2014/main" id="{05B062EC-C93F-456E-A811-8270F00A9546}"/>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491" name="ZoneTexte 490">
          <a:extLst>
            <a:ext uri="{FF2B5EF4-FFF2-40B4-BE49-F238E27FC236}">
              <a16:creationId xmlns:a16="http://schemas.microsoft.com/office/drawing/2014/main" id="{C522A135-03E3-4115-8ED3-A453F16C2EA2}"/>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492" name="ZoneTexte 491">
          <a:extLst>
            <a:ext uri="{FF2B5EF4-FFF2-40B4-BE49-F238E27FC236}">
              <a16:creationId xmlns:a16="http://schemas.microsoft.com/office/drawing/2014/main" id="{180BAD0A-67AF-4A76-A7F1-A4990E64434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493" name="ZoneTexte 492">
          <a:extLst>
            <a:ext uri="{FF2B5EF4-FFF2-40B4-BE49-F238E27FC236}">
              <a16:creationId xmlns:a16="http://schemas.microsoft.com/office/drawing/2014/main" id="{E9F4DA60-D146-4726-93F2-3F8FACAC9A38}"/>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494" name="ZoneTexte 493">
          <a:extLst>
            <a:ext uri="{FF2B5EF4-FFF2-40B4-BE49-F238E27FC236}">
              <a16:creationId xmlns:a16="http://schemas.microsoft.com/office/drawing/2014/main" id="{D25471DE-94CF-433C-A591-210CDF0F8902}"/>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495" name="ZoneTexte 494">
          <a:extLst>
            <a:ext uri="{FF2B5EF4-FFF2-40B4-BE49-F238E27FC236}">
              <a16:creationId xmlns:a16="http://schemas.microsoft.com/office/drawing/2014/main" id="{4F94B732-ECE3-4D40-B12E-7F6DA073E86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496" name="ZoneTexte 495">
          <a:extLst>
            <a:ext uri="{FF2B5EF4-FFF2-40B4-BE49-F238E27FC236}">
              <a16:creationId xmlns:a16="http://schemas.microsoft.com/office/drawing/2014/main" id="{E53949D2-38A9-4618-9F6A-48FD225C95F7}"/>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497" name="ZoneTexte 496">
          <a:extLst>
            <a:ext uri="{FF2B5EF4-FFF2-40B4-BE49-F238E27FC236}">
              <a16:creationId xmlns:a16="http://schemas.microsoft.com/office/drawing/2014/main" id="{A782BB27-3871-4540-ACC4-9B467D4AB78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498" name="ZoneTexte 497">
          <a:extLst>
            <a:ext uri="{FF2B5EF4-FFF2-40B4-BE49-F238E27FC236}">
              <a16:creationId xmlns:a16="http://schemas.microsoft.com/office/drawing/2014/main" id="{4B6B243E-190B-4A97-83D4-969391AD66DA}"/>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499" name="ZoneTexte 498">
          <a:extLst>
            <a:ext uri="{FF2B5EF4-FFF2-40B4-BE49-F238E27FC236}">
              <a16:creationId xmlns:a16="http://schemas.microsoft.com/office/drawing/2014/main" id="{AF9F6FC8-0792-4372-AAC3-E9A7D7B19C13}"/>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00" name="ZoneTexte 499">
          <a:extLst>
            <a:ext uri="{FF2B5EF4-FFF2-40B4-BE49-F238E27FC236}">
              <a16:creationId xmlns:a16="http://schemas.microsoft.com/office/drawing/2014/main" id="{E6F5CAF2-2412-4121-B3C0-CD925437FCB9}"/>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01" name="ZoneTexte 500">
          <a:extLst>
            <a:ext uri="{FF2B5EF4-FFF2-40B4-BE49-F238E27FC236}">
              <a16:creationId xmlns:a16="http://schemas.microsoft.com/office/drawing/2014/main" id="{26533A4B-FC84-441D-A727-229A7A885B34}"/>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02" name="ZoneTexte 501">
          <a:extLst>
            <a:ext uri="{FF2B5EF4-FFF2-40B4-BE49-F238E27FC236}">
              <a16:creationId xmlns:a16="http://schemas.microsoft.com/office/drawing/2014/main" id="{049CBF28-1A51-4857-99C2-EFC0DCE4F83C}"/>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03" name="ZoneTexte 502">
          <a:extLst>
            <a:ext uri="{FF2B5EF4-FFF2-40B4-BE49-F238E27FC236}">
              <a16:creationId xmlns:a16="http://schemas.microsoft.com/office/drawing/2014/main" id="{A5C66A27-2CF1-4E27-901A-AA75B7A4D588}"/>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04" name="ZoneTexte 503">
          <a:extLst>
            <a:ext uri="{FF2B5EF4-FFF2-40B4-BE49-F238E27FC236}">
              <a16:creationId xmlns:a16="http://schemas.microsoft.com/office/drawing/2014/main" id="{7FC32841-EE3B-4051-9C4B-2A328D188478}"/>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05" name="ZoneTexte 504">
          <a:extLst>
            <a:ext uri="{FF2B5EF4-FFF2-40B4-BE49-F238E27FC236}">
              <a16:creationId xmlns:a16="http://schemas.microsoft.com/office/drawing/2014/main" id="{467A6035-9066-4126-894F-D2D14ACF385D}"/>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06" name="ZoneTexte 505">
          <a:extLst>
            <a:ext uri="{FF2B5EF4-FFF2-40B4-BE49-F238E27FC236}">
              <a16:creationId xmlns:a16="http://schemas.microsoft.com/office/drawing/2014/main" id="{CB74EB75-C199-4050-A710-6912522471D3}"/>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07" name="ZoneTexte 506">
          <a:extLst>
            <a:ext uri="{FF2B5EF4-FFF2-40B4-BE49-F238E27FC236}">
              <a16:creationId xmlns:a16="http://schemas.microsoft.com/office/drawing/2014/main" id="{40FAAFD5-469E-4FE1-B8C2-425B1DBDEC1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08" name="ZoneTexte 507">
          <a:extLst>
            <a:ext uri="{FF2B5EF4-FFF2-40B4-BE49-F238E27FC236}">
              <a16:creationId xmlns:a16="http://schemas.microsoft.com/office/drawing/2014/main" id="{99EB7519-5D31-4AAA-876E-A20CD8B74971}"/>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09" name="ZoneTexte 508">
          <a:extLst>
            <a:ext uri="{FF2B5EF4-FFF2-40B4-BE49-F238E27FC236}">
              <a16:creationId xmlns:a16="http://schemas.microsoft.com/office/drawing/2014/main" id="{1EC8BE95-51C3-4FF8-8B4C-1B181671214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10" name="ZoneTexte 509">
          <a:extLst>
            <a:ext uri="{FF2B5EF4-FFF2-40B4-BE49-F238E27FC236}">
              <a16:creationId xmlns:a16="http://schemas.microsoft.com/office/drawing/2014/main" id="{6310D082-1D80-4DDF-A255-12EE3A1FC906}"/>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11" name="ZoneTexte 510">
          <a:extLst>
            <a:ext uri="{FF2B5EF4-FFF2-40B4-BE49-F238E27FC236}">
              <a16:creationId xmlns:a16="http://schemas.microsoft.com/office/drawing/2014/main" id="{80BBF6EE-7C54-4D27-854F-6F82688FAA1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12" name="ZoneTexte 511">
          <a:extLst>
            <a:ext uri="{FF2B5EF4-FFF2-40B4-BE49-F238E27FC236}">
              <a16:creationId xmlns:a16="http://schemas.microsoft.com/office/drawing/2014/main" id="{49711C2D-02B3-4B0C-BFD3-71D10CE8D699}"/>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13" name="ZoneTexte 512">
          <a:extLst>
            <a:ext uri="{FF2B5EF4-FFF2-40B4-BE49-F238E27FC236}">
              <a16:creationId xmlns:a16="http://schemas.microsoft.com/office/drawing/2014/main" id="{2814DBDC-FA9F-42C5-8F9E-FD3F70E766E2}"/>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14" name="ZoneTexte 513">
          <a:extLst>
            <a:ext uri="{FF2B5EF4-FFF2-40B4-BE49-F238E27FC236}">
              <a16:creationId xmlns:a16="http://schemas.microsoft.com/office/drawing/2014/main" id="{B34601BD-CD07-44DB-B5F5-668085F0A3A9}"/>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15" name="ZoneTexte 514">
          <a:extLst>
            <a:ext uri="{FF2B5EF4-FFF2-40B4-BE49-F238E27FC236}">
              <a16:creationId xmlns:a16="http://schemas.microsoft.com/office/drawing/2014/main" id="{FAB66322-A7DB-4383-ADAD-6B41F7865004}"/>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16" name="ZoneTexte 515">
          <a:extLst>
            <a:ext uri="{FF2B5EF4-FFF2-40B4-BE49-F238E27FC236}">
              <a16:creationId xmlns:a16="http://schemas.microsoft.com/office/drawing/2014/main" id="{5C559A21-E102-4D32-89C2-1D158EB02217}"/>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17" name="ZoneTexte 516">
          <a:extLst>
            <a:ext uri="{FF2B5EF4-FFF2-40B4-BE49-F238E27FC236}">
              <a16:creationId xmlns:a16="http://schemas.microsoft.com/office/drawing/2014/main" id="{5ADD4D63-B48E-426E-AFFA-B041CA037024}"/>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18" name="ZoneTexte 517">
          <a:extLst>
            <a:ext uri="{FF2B5EF4-FFF2-40B4-BE49-F238E27FC236}">
              <a16:creationId xmlns:a16="http://schemas.microsoft.com/office/drawing/2014/main" id="{4A0C377E-FB89-48BD-B833-1422D700DF8D}"/>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19" name="ZoneTexte 518">
          <a:extLst>
            <a:ext uri="{FF2B5EF4-FFF2-40B4-BE49-F238E27FC236}">
              <a16:creationId xmlns:a16="http://schemas.microsoft.com/office/drawing/2014/main" id="{3E59C5CB-33D5-4DC8-8DEE-1908C1BBD11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20" name="ZoneTexte 519">
          <a:extLst>
            <a:ext uri="{FF2B5EF4-FFF2-40B4-BE49-F238E27FC236}">
              <a16:creationId xmlns:a16="http://schemas.microsoft.com/office/drawing/2014/main" id="{F6F60B72-2649-4F59-AD3D-80580EF4C20C}"/>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21" name="ZoneTexte 520">
          <a:extLst>
            <a:ext uri="{FF2B5EF4-FFF2-40B4-BE49-F238E27FC236}">
              <a16:creationId xmlns:a16="http://schemas.microsoft.com/office/drawing/2014/main" id="{16AB217B-FB46-43B6-8AA4-75FC9330BF3D}"/>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22" name="ZoneTexte 521">
          <a:extLst>
            <a:ext uri="{FF2B5EF4-FFF2-40B4-BE49-F238E27FC236}">
              <a16:creationId xmlns:a16="http://schemas.microsoft.com/office/drawing/2014/main" id="{A58B77CB-8996-4744-8019-2ED91471B061}"/>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23" name="ZoneTexte 522">
          <a:extLst>
            <a:ext uri="{FF2B5EF4-FFF2-40B4-BE49-F238E27FC236}">
              <a16:creationId xmlns:a16="http://schemas.microsoft.com/office/drawing/2014/main" id="{4FE27EF9-6D9C-4787-B126-9F5E2C3DA701}"/>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24" name="ZoneTexte 523">
          <a:extLst>
            <a:ext uri="{FF2B5EF4-FFF2-40B4-BE49-F238E27FC236}">
              <a16:creationId xmlns:a16="http://schemas.microsoft.com/office/drawing/2014/main" id="{A7F170DC-A8BF-4685-A668-2DCB77DA1ED6}"/>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25" name="ZoneTexte 524">
          <a:extLst>
            <a:ext uri="{FF2B5EF4-FFF2-40B4-BE49-F238E27FC236}">
              <a16:creationId xmlns:a16="http://schemas.microsoft.com/office/drawing/2014/main" id="{1F6420B1-22D5-40C2-B062-F63007F958B9}"/>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26" name="ZoneTexte 525">
          <a:extLst>
            <a:ext uri="{FF2B5EF4-FFF2-40B4-BE49-F238E27FC236}">
              <a16:creationId xmlns:a16="http://schemas.microsoft.com/office/drawing/2014/main" id="{03A6C883-6589-4A88-8395-24955B495E8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27" name="ZoneTexte 526">
          <a:extLst>
            <a:ext uri="{FF2B5EF4-FFF2-40B4-BE49-F238E27FC236}">
              <a16:creationId xmlns:a16="http://schemas.microsoft.com/office/drawing/2014/main" id="{1C75AE90-45E9-4C55-A617-BA969FE120EC}"/>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28" name="ZoneTexte 527">
          <a:extLst>
            <a:ext uri="{FF2B5EF4-FFF2-40B4-BE49-F238E27FC236}">
              <a16:creationId xmlns:a16="http://schemas.microsoft.com/office/drawing/2014/main" id="{468B9CE0-EEE9-4863-A40E-794FC7BD6FB2}"/>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29" name="ZoneTexte 528">
          <a:extLst>
            <a:ext uri="{FF2B5EF4-FFF2-40B4-BE49-F238E27FC236}">
              <a16:creationId xmlns:a16="http://schemas.microsoft.com/office/drawing/2014/main" id="{D05C6043-A081-40CC-B8B2-39178861C927}"/>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30" name="ZoneTexte 529">
          <a:extLst>
            <a:ext uri="{FF2B5EF4-FFF2-40B4-BE49-F238E27FC236}">
              <a16:creationId xmlns:a16="http://schemas.microsoft.com/office/drawing/2014/main" id="{7A12F726-88E2-4D8E-A9D8-637A67AF329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31" name="ZoneTexte 530">
          <a:extLst>
            <a:ext uri="{FF2B5EF4-FFF2-40B4-BE49-F238E27FC236}">
              <a16:creationId xmlns:a16="http://schemas.microsoft.com/office/drawing/2014/main" id="{1F1ED0C1-2B89-427B-B974-D2E02D2ACE7A}"/>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32" name="ZoneTexte 531">
          <a:extLst>
            <a:ext uri="{FF2B5EF4-FFF2-40B4-BE49-F238E27FC236}">
              <a16:creationId xmlns:a16="http://schemas.microsoft.com/office/drawing/2014/main" id="{5E6DCE60-E80D-4BCF-AA56-EB8AD1C73BC7}"/>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33" name="ZoneTexte 532">
          <a:extLst>
            <a:ext uri="{FF2B5EF4-FFF2-40B4-BE49-F238E27FC236}">
              <a16:creationId xmlns:a16="http://schemas.microsoft.com/office/drawing/2014/main" id="{B32C3FAD-E32F-4763-927B-3969CA697601}"/>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34" name="ZoneTexte 533">
          <a:extLst>
            <a:ext uri="{FF2B5EF4-FFF2-40B4-BE49-F238E27FC236}">
              <a16:creationId xmlns:a16="http://schemas.microsoft.com/office/drawing/2014/main" id="{189A1256-3198-4BA2-823B-E2C23FC47DF7}"/>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35" name="ZoneTexte 534">
          <a:extLst>
            <a:ext uri="{FF2B5EF4-FFF2-40B4-BE49-F238E27FC236}">
              <a16:creationId xmlns:a16="http://schemas.microsoft.com/office/drawing/2014/main" id="{4F9203A1-08C1-4794-BA10-67D79C8ACF4A}"/>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36" name="ZoneTexte 535">
          <a:extLst>
            <a:ext uri="{FF2B5EF4-FFF2-40B4-BE49-F238E27FC236}">
              <a16:creationId xmlns:a16="http://schemas.microsoft.com/office/drawing/2014/main" id="{7B57A5B3-4903-4C66-8B56-48928DFA99C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537" name="ZoneTexte 536">
          <a:extLst>
            <a:ext uri="{FF2B5EF4-FFF2-40B4-BE49-F238E27FC236}">
              <a16:creationId xmlns:a16="http://schemas.microsoft.com/office/drawing/2014/main" id="{8E3AE675-E7EB-40E4-A8A6-A1EBA70D62CA}"/>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38" name="ZoneTexte 537">
          <a:extLst>
            <a:ext uri="{FF2B5EF4-FFF2-40B4-BE49-F238E27FC236}">
              <a16:creationId xmlns:a16="http://schemas.microsoft.com/office/drawing/2014/main" id="{72C1F984-A221-4095-839A-C7CD0D34AB6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39" name="ZoneTexte 538">
          <a:extLst>
            <a:ext uri="{FF2B5EF4-FFF2-40B4-BE49-F238E27FC236}">
              <a16:creationId xmlns:a16="http://schemas.microsoft.com/office/drawing/2014/main" id="{38F68157-8011-4B64-B2E9-EFE18CE11DB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40" name="ZoneTexte 539">
          <a:extLst>
            <a:ext uri="{FF2B5EF4-FFF2-40B4-BE49-F238E27FC236}">
              <a16:creationId xmlns:a16="http://schemas.microsoft.com/office/drawing/2014/main" id="{13DC9D93-C108-4FD1-A3E7-7D899B2424A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41" name="ZoneTexte 540">
          <a:extLst>
            <a:ext uri="{FF2B5EF4-FFF2-40B4-BE49-F238E27FC236}">
              <a16:creationId xmlns:a16="http://schemas.microsoft.com/office/drawing/2014/main" id="{78271B56-F9A1-41B3-93CB-A6C6862E72A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42" name="ZoneTexte 541">
          <a:extLst>
            <a:ext uri="{FF2B5EF4-FFF2-40B4-BE49-F238E27FC236}">
              <a16:creationId xmlns:a16="http://schemas.microsoft.com/office/drawing/2014/main" id="{D24E0EBB-58A9-44E8-8F2F-549953ECB15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43" name="ZoneTexte 542">
          <a:extLst>
            <a:ext uri="{FF2B5EF4-FFF2-40B4-BE49-F238E27FC236}">
              <a16:creationId xmlns:a16="http://schemas.microsoft.com/office/drawing/2014/main" id="{9CA3875F-2DAF-43FF-BA38-286F751AECCF}"/>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44" name="ZoneTexte 543">
          <a:extLst>
            <a:ext uri="{FF2B5EF4-FFF2-40B4-BE49-F238E27FC236}">
              <a16:creationId xmlns:a16="http://schemas.microsoft.com/office/drawing/2014/main" id="{44A88D5D-345D-4D5C-B51B-857025018B6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45" name="ZoneTexte 544">
          <a:extLst>
            <a:ext uri="{FF2B5EF4-FFF2-40B4-BE49-F238E27FC236}">
              <a16:creationId xmlns:a16="http://schemas.microsoft.com/office/drawing/2014/main" id="{1A459B03-989A-4712-856A-C27A8C82635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46" name="ZoneTexte 545">
          <a:extLst>
            <a:ext uri="{FF2B5EF4-FFF2-40B4-BE49-F238E27FC236}">
              <a16:creationId xmlns:a16="http://schemas.microsoft.com/office/drawing/2014/main" id="{41781EA4-2167-4397-87CA-9672503C57E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47" name="ZoneTexte 546">
          <a:extLst>
            <a:ext uri="{FF2B5EF4-FFF2-40B4-BE49-F238E27FC236}">
              <a16:creationId xmlns:a16="http://schemas.microsoft.com/office/drawing/2014/main" id="{93BAB6CF-A63E-4846-8D5D-1521CF0E9E3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48" name="ZoneTexte 547">
          <a:extLst>
            <a:ext uri="{FF2B5EF4-FFF2-40B4-BE49-F238E27FC236}">
              <a16:creationId xmlns:a16="http://schemas.microsoft.com/office/drawing/2014/main" id="{3BEC3464-D68B-4716-A7D3-1176342CC61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49" name="ZoneTexte 548">
          <a:extLst>
            <a:ext uri="{FF2B5EF4-FFF2-40B4-BE49-F238E27FC236}">
              <a16:creationId xmlns:a16="http://schemas.microsoft.com/office/drawing/2014/main" id="{D90B388E-ADD7-43B9-A381-CAC39350129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50" name="ZoneTexte 549">
          <a:extLst>
            <a:ext uri="{FF2B5EF4-FFF2-40B4-BE49-F238E27FC236}">
              <a16:creationId xmlns:a16="http://schemas.microsoft.com/office/drawing/2014/main" id="{383213CC-26F2-4821-B217-9FB8441C654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51" name="ZoneTexte 550">
          <a:extLst>
            <a:ext uri="{FF2B5EF4-FFF2-40B4-BE49-F238E27FC236}">
              <a16:creationId xmlns:a16="http://schemas.microsoft.com/office/drawing/2014/main" id="{B785DB5D-AB38-4A98-A3DE-0FC0800BC6E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52" name="ZoneTexte 551">
          <a:extLst>
            <a:ext uri="{FF2B5EF4-FFF2-40B4-BE49-F238E27FC236}">
              <a16:creationId xmlns:a16="http://schemas.microsoft.com/office/drawing/2014/main" id="{DD9DEF45-9B59-486D-BF20-4CBC4080112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53" name="ZoneTexte 552">
          <a:extLst>
            <a:ext uri="{FF2B5EF4-FFF2-40B4-BE49-F238E27FC236}">
              <a16:creationId xmlns:a16="http://schemas.microsoft.com/office/drawing/2014/main" id="{F52C9034-9999-4BA2-AD87-9E5A71E76A8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54" name="ZoneTexte 553">
          <a:extLst>
            <a:ext uri="{FF2B5EF4-FFF2-40B4-BE49-F238E27FC236}">
              <a16:creationId xmlns:a16="http://schemas.microsoft.com/office/drawing/2014/main" id="{E68AE958-8751-47EC-9341-161AD1A078C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55" name="ZoneTexte 554">
          <a:extLst>
            <a:ext uri="{FF2B5EF4-FFF2-40B4-BE49-F238E27FC236}">
              <a16:creationId xmlns:a16="http://schemas.microsoft.com/office/drawing/2014/main" id="{80EC3531-9981-457D-865D-8C61DB45CEF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56" name="ZoneTexte 555">
          <a:extLst>
            <a:ext uri="{FF2B5EF4-FFF2-40B4-BE49-F238E27FC236}">
              <a16:creationId xmlns:a16="http://schemas.microsoft.com/office/drawing/2014/main" id="{1B480783-DB36-46C2-81B7-D189DF5A523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57" name="ZoneTexte 556">
          <a:extLst>
            <a:ext uri="{FF2B5EF4-FFF2-40B4-BE49-F238E27FC236}">
              <a16:creationId xmlns:a16="http://schemas.microsoft.com/office/drawing/2014/main" id="{9C0710C1-28F9-4F28-9E34-EC2331870CF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58" name="ZoneTexte 557">
          <a:extLst>
            <a:ext uri="{FF2B5EF4-FFF2-40B4-BE49-F238E27FC236}">
              <a16:creationId xmlns:a16="http://schemas.microsoft.com/office/drawing/2014/main" id="{0FDE40F6-6EA3-400E-8724-BF687008866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59" name="ZoneTexte 558">
          <a:extLst>
            <a:ext uri="{FF2B5EF4-FFF2-40B4-BE49-F238E27FC236}">
              <a16:creationId xmlns:a16="http://schemas.microsoft.com/office/drawing/2014/main" id="{4DEB58AF-3A4F-48A4-AFE5-4C2A6E4AAA4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60" name="ZoneTexte 559">
          <a:extLst>
            <a:ext uri="{FF2B5EF4-FFF2-40B4-BE49-F238E27FC236}">
              <a16:creationId xmlns:a16="http://schemas.microsoft.com/office/drawing/2014/main" id="{535031E1-EF47-431B-9A60-A6D1DD2C29C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61" name="ZoneTexte 560">
          <a:extLst>
            <a:ext uri="{FF2B5EF4-FFF2-40B4-BE49-F238E27FC236}">
              <a16:creationId xmlns:a16="http://schemas.microsoft.com/office/drawing/2014/main" id="{7B486372-4719-4307-B35A-81647A1C660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62" name="ZoneTexte 561">
          <a:extLst>
            <a:ext uri="{FF2B5EF4-FFF2-40B4-BE49-F238E27FC236}">
              <a16:creationId xmlns:a16="http://schemas.microsoft.com/office/drawing/2014/main" id="{DC1A6FF2-8483-491F-AC91-3F1548B0A37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63" name="ZoneTexte 562">
          <a:extLst>
            <a:ext uri="{FF2B5EF4-FFF2-40B4-BE49-F238E27FC236}">
              <a16:creationId xmlns:a16="http://schemas.microsoft.com/office/drawing/2014/main" id="{1C0D8F29-B6FF-481C-97E3-684BD1671A8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64" name="ZoneTexte 563">
          <a:extLst>
            <a:ext uri="{FF2B5EF4-FFF2-40B4-BE49-F238E27FC236}">
              <a16:creationId xmlns:a16="http://schemas.microsoft.com/office/drawing/2014/main" id="{83113929-8B0B-491E-9657-83194DE49B8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65" name="ZoneTexte 564">
          <a:extLst>
            <a:ext uri="{FF2B5EF4-FFF2-40B4-BE49-F238E27FC236}">
              <a16:creationId xmlns:a16="http://schemas.microsoft.com/office/drawing/2014/main" id="{F6DB39AC-9F9B-40F9-A0A5-FE35F2B29D0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66" name="ZoneTexte 565">
          <a:extLst>
            <a:ext uri="{FF2B5EF4-FFF2-40B4-BE49-F238E27FC236}">
              <a16:creationId xmlns:a16="http://schemas.microsoft.com/office/drawing/2014/main" id="{AD7B2A28-8B36-42FF-BC67-CAE579CB8C0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67" name="ZoneTexte 566">
          <a:extLst>
            <a:ext uri="{FF2B5EF4-FFF2-40B4-BE49-F238E27FC236}">
              <a16:creationId xmlns:a16="http://schemas.microsoft.com/office/drawing/2014/main" id="{95A0EE29-C680-4C93-B8D7-253982D5640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68" name="ZoneTexte 567">
          <a:extLst>
            <a:ext uri="{FF2B5EF4-FFF2-40B4-BE49-F238E27FC236}">
              <a16:creationId xmlns:a16="http://schemas.microsoft.com/office/drawing/2014/main" id="{CA007E9C-DF97-4EFB-B45F-C76FE5EE34E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69" name="ZoneTexte 568">
          <a:extLst>
            <a:ext uri="{FF2B5EF4-FFF2-40B4-BE49-F238E27FC236}">
              <a16:creationId xmlns:a16="http://schemas.microsoft.com/office/drawing/2014/main" id="{77B97F7B-FBE6-441E-8F3D-84E0BEF5F2B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70" name="ZoneTexte 569">
          <a:extLst>
            <a:ext uri="{FF2B5EF4-FFF2-40B4-BE49-F238E27FC236}">
              <a16:creationId xmlns:a16="http://schemas.microsoft.com/office/drawing/2014/main" id="{87D5AAC5-0B76-4BDE-A37F-605AEB2DC2F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71" name="ZoneTexte 570">
          <a:extLst>
            <a:ext uri="{FF2B5EF4-FFF2-40B4-BE49-F238E27FC236}">
              <a16:creationId xmlns:a16="http://schemas.microsoft.com/office/drawing/2014/main" id="{32E2C721-D815-4BF8-87C5-B231B55945B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72" name="ZoneTexte 571">
          <a:extLst>
            <a:ext uri="{FF2B5EF4-FFF2-40B4-BE49-F238E27FC236}">
              <a16:creationId xmlns:a16="http://schemas.microsoft.com/office/drawing/2014/main" id="{D138B589-25E6-4AA2-B6A2-C9E9CB9EE55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73" name="ZoneTexte 572">
          <a:extLst>
            <a:ext uri="{FF2B5EF4-FFF2-40B4-BE49-F238E27FC236}">
              <a16:creationId xmlns:a16="http://schemas.microsoft.com/office/drawing/2014/main" id="{38F8A9F4-FCD6-45C3-840F-0D3DDBAA1E1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74" name="ZoneTexte 573">
          <a:extLst>
            <a:ext uri="{FF2B5EF4-FFF2-40B4-BE49-F238E27FC236}">
              <a16:creationId xmlns:a16="http://schemas.microsoft.com/office/drawing/2014/main" id="{C1A7EB26-2650-4B76-91DE-B363771412C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75" name="ZoneTexte 574">
          <a:extLst>
            <a:ext uri="{FF2B5EF4-FFF2-40B4-BE49-F238E27FC236}">
              <a16:creationId xmlns:a16="http://schemas.microsoft.com/office/drawing/2014/main" id="{BB351FED-059D-499A-946C-36EA0FD3CC3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76" name="ZoneTexte 575">
          <a:extLst>
            <a:ext uri="{FF2B5EF4-FFF2-40B4-BE49-F238E27FC236}">
              <a16:creationId xmlns:a16="http://schemas.microsoft.com/office/drawing/2014/main" id="{994886F0-4C49-49A2-8FD0-BBD4A5C034A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77" name="ZoneTexte 576">
          <a:extLst>
            <a:ext uri="{FF2B5EF4-FFF2-40B4-BE49-F238E27FC236}">
              <a16:creationId xmlns:a16="http://schemas.microsoft.com/office/drawing/2014/main" id="{EB4B7A25-FFA3-48C4-9935-7BDA9290B56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78" name="ZoneTexte 577">
          <a:extLst>
            <a:ext uri="{FF2B5EF4-FFF2-40B4-BE49-F238E27FC236}">
              <a16:creationId xmlns:a16="http://schemas.microsoft.com/office/drawing/2014/main" id="{C13F3B51-F5E5-4DE1-BC52-BEB46E20A2E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79" name="ZoneTexte 578">
          <a:extLst>
            <a:ext uri="{FF2B5EF4-FFF2-40B4-BE49-F238E27FC236}">
              <a16:creationId xmlns:a16="http://schemas.microsoft.com/office/drawing/2014/main" id="{D187846A-9E93-4676-8065-C79DF36DF5A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80" name="ZoneTexte 579">
          <a:extLst>
            <a:ext uri="{FF2B5EF4-FFF2-40B4-BE49-F238E27FC236}">
              <a16:creationId xmlns:a16="http://schemas.microsoft.com/office/drawing/2014/main" id="{497AFCD9-B393-4B4E-B258-6EF6155D82B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81" name="ZoneTexte 580">
          <a:extLst>
            <a:ext uri="{FF2B5EF4-FFF2-40B4-BE49-F238E27FC236}">
              <a16:creationId xmlns:a16="http://schemas.microsoft.com/office/drawing/2014/main" id="{8E5C6C47-2DCC-4814-91FF-2A89D877832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82" name="ZoneTexte 581">
          <a:extLst>
            <a:ext uri="{FF2B5EF4-FFF2-40B4-BE49-F238E27FC236}">
              <a16:creationId xmlns:a16="http://schemas.microsoft.com/office/drawing/2014/main" id="{DA04B44E-9498-4134-ACF6-6987E85A744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83" name="ZoneTexte 582">
          <a:extLst>
            <a:ext uri="{FF2B5EF4-FFF2-40B4-BE49-F238E27FC236}">
              <a16:creationId xmlns:a16="http://schemas.microsoft.com/office/drawing/2014/main" id="{3B3E1C68-86A4-4F91-B721-1C1CC51A526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84" name="ZoneTexte 583">
          <a:extLst>
            <a:ext uri="{FF2B5EF4-FFF2-40B4-BE49-F238E27FC236}">
              <a16:creationId xmlns:a16="http://schemas.microsoft.com/office/drawing/2014/main" id="{7A816A2A-A385-4AF3-A0DC-3B6B180C504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85" name="ZoneTexte 584">
          <a:extLst>
            <a:ext uri="{FF2B5EF4-FFF2-40B4-BE49-F238E27FC236}">
              <a16:creationId xmlns:a16="http://schemas.microsoft.com/office/drawing/2014/main" id="{405F4A8D-C802-4B69-812C-447CE014BA9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86" name="ZoneTexte 585">
          <a:extLst>
            <a:ext uri="{FF2B5EF4-FFF2-40B4-BE49-F238E27FC236}">
              <a16:creationId xmlns:a16="http://schemas.microsoft.com/office/drawing/2014/main" id="{73127985-EC11-4AF4-BC85-1AF6354E013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87" name="ZoneTexte 586">
          <a:extLst>
            <a:ext uri="{FF2B5EF4-FFF2-40B4-BE49-F238E27FC236}">
              <a16:creationId xmlns:a16="http://schemas.microsoft.com/office/drawing/2014/main" id="{43192ECB-04BA-4FC3-9265-9F621DF307F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88" name="ZoneTexte 587">
          <a:extLst>
            <a:ext uri="{FF2B5EF4-FFF2-40B4-BE49-F238E27FC236}">
              <a16:creationId xmlns:a16="http://schemas.microsoft.com/office/drawing/2014/main" id="{D775BD66-9BBD-4EA8-AF26-8539E55E58C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89" name="ZoneTexte 588">
          <a:extLst>
            <a:ext uri="{FF2B5EF4-FFF2-40B4-BE49-F238E27FC236}">
              <a16:creationId xmlns:a16="http://schemas.microsoft.com/office/drawing/2014/main" id="{07D0EC5E-CC9B-4804-9258-FDA854A40E7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90" name="ZoneTexte 589">
          <a:extLst>
            <a:ext uri="{FF2B5EF4-FFF2-40B4-BE49-F238E27FC236}">
              <a16:creationId xmlns:a16="http://schemas.microsoft.com/office/drawing/2014/main" id="{A365635E-2B9C-4385-837A-EB21EE53F16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91" name="ZoneTexte 590">
          <a:extLst>
            <a:ext uri="{FF2B5EF4-FFF2-40B4-BE49-F238E27FC236}">
              <a16:creationId xmlns:a16="http://schemas.microsoft.com/office/drawing/2014/main" id="{AD5C581F-70F9-4522-9913-5BB36FC81FF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92" name="ZoneTexte 591">
          <a:extLst>
            <a:ext uri="{FF2B5EF4-FFF2-40B4-BE49-F238E27FC236}">
              <a16:creationId xmlns:a16="http://schemas.microsoft.com/office/drawing/2014/main" id="{9CBFC91F-6F4B-44D5-854B-A5CD6C4C1FEF}"/>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93" name="ZoneTexte 592">
          <a:extLst>
            <a:ext uri="{FF2B5EF4-FFF2-40B4-BE49-F238E27FC236}">
              <a16:creationId xmlns:a16="http://schemas.microsoft.com/office/drawing/2014/main" id="{A3225AF3-B7B4-4B2C-BD2A-31F3E1AC93A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94" name="ZoneTexte 593">
          <a:extLst>
            <a:ext uri="{FF2B5EF4-FFF2-40B4-BE49-F238E27FC236}">
              <a16:creationId xmlns:a16="http://schemas.microsoft.com/office/drawing/2014/main" id="{F2CE74B6-960E-495C-85C6-64C52BC9DF6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95" name="ZoneTexte 594">
          <a:extLst>
            <a:ext uri="{FF2B5EF4-FFF2-40B4-BE49-F238E27FC236}">
              <a16:creationId xmlns:a16="http://schemas.microsoft.com/office/drawing/2014/main" id="{91800A77-0C47-4E01-AA11-005AB07B88B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96" name="ZoneTexte 595">
          <a:extLst>
            <a:ext uri="{FF2B5EF4-FFF2-40B4-BE49-F238E27FC236}">
              <a16:creationId xmlns:a16="http://schemas.microsoft.com/office/drawing/2014/main" id="{C66CAE4F-27D4-4A41-A261-61AB2C4B5B1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97" name="ZoneTexte 596">
          <a:extLst>
            <a:ext uri="{FF2B5EF4-FFF2-40B4-BE49-F238E27FC236}">
              <a16:creationId xmlns:a16="http://schemas.microsoft.com/office/drawing/2014/main" id="{6EE36781-E834-47A3-A0CC-B8645DD0912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98" name="ZoneTexte 597">
          <a:extLst>
            <a:ext uri="{FF2B5EF4-FFF2-40B4-BE49-F238E27FC236}">
              <a16:creationId xmlns:a16="http://schemas.microsoft.com/office/drawing/2014/main" id="{923B4F5C-2AEA-4142-B856-660C48F4FA4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599" name="ZoneTexte 598">
          <a:extLst>
            <a:ext uri="{FF2B5EF4-FFF2-40B4-BE49-F238E27FC236}">
              <a16:creationId xmlns:a16="http://schemas.microsoft.com/office/drawing/2014/main" id="{8CE68E4E-704F-4140-8DE4-21798C8B593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00" name="ZoneTexte 599">
          <a:extLst>
            <a:ext uri="{FF2B5EF4-FFF2-40B4-BE49-F238E27FC236}">
              <a16:creationId xmlns:a16="http://schemas.microsoft.com/office/drawing/2014/main" id="{9C3028FF-C92D-452D-ADEC-35876710341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01" name="ZoneTexte 600">
          <a:extLst>
            <a:ext uri="{FF2B5EF4-FFF2-40B4-BE49-F238E27FC236}">
              <a16:creationId xmlns:a16="http://schemas.microsoft.com/office/drawing/2014/main" id="{B7F65EAC-4030-46B4-BEE9-2E5374B3944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02" name="ZoneTexte 601">
          <a:extLst>
            <a:ext uri="{FF2B5EF4-FFF2-40B4-BE49-F238E27FC236}">
              <a16:creationId xmlns:a16="http://schemas.microsoft.com/office/drawing/2014/main" id="{EB152512-57EE-4D72-AF1A-FDD45733932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03" name="ZoneTexte 602">
          <a:extLst>
            <a:ext uri="{FF2B5EF4-FFF2-40B4-BE49-F238E27FC236}">
              <a16:creationId xmlns:a16="http://schemas.microsoft.com/office/drawing/2014/main" id="{267BE73B-0B3F-4D9F-96E6-E59F6381883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04" name="ZoneTexte 603">
          <a:extLst>
            <a:ext uri="{FF2B5EF4-FFF2-40B4-BE49-F238E27FC236}">
              <a16:creationId xmlns:a16="http://schemas.microsoft.com/office/drawing/2014/main" id="{E2F1A735-F109-4804-B5C3-C269DD274A9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05" name="ZoneTexte 604">
          <a:extLst>
            <a:ext uri="{FF2B5EF4-FFF2-40B4-BE49-F238E27FC236}">
              <a16:creationId xmlns:a16="http://schemas.microsoft.com/office/drawing/2014/main" id="{F13C2AD1-C1E9-4F25-BCFD-01CC4CFF2AE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06" name="ZoneTexte 605">
          <a:extLst>
            <a:ext uri="{FF2B5EF4-FFF2-40B4-BE49-F238E27FC236}">
              <a16:creationId xmlns:a16="http://schemas.microsoft.com/office/drawing/2014/main" id="{7648436A-D669-448C-9DBE-0D64F6F45A8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07" name="ZoneTexte 606">
          <a:extLst>
            <a:ext uri="{FF2B5EF4-FFF2-40B4-BE49-F238E27FC236}">
              <a16:creationId xmlns:a16="http://schemas.microsoft.com/office/drawing/2014/main" id="{D019157F-49C6-4B25-B0C9-CD3BD1A2234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08" name="ZoneTexte 607">
          <a:extLst>
            <a:ext uri="{FF2B5EF4-FFF2-40B4-BE49-F238E27FC236}">
              <a16:creationId xmlns:a16="http://schemas.microsoft.com/office/drawing/2014/main" id="{9E9F637E-2448-4760-8AE9-DCA3B71F916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09" name="ZoneTexte 608">
          <a:extLst>
            <a:ext uri="{FF2B5EF4-FFF2-40B4-BE49-F238E27FC236}">
              <a16:creationId xmlns:a16="http://schemas.microsoft.com/office/drawing/2014/main" id="{C2709DD8-EC69-4F37-9B02-5C377605807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10" name="ZoneTexte 609">
          <a:extLst>
            <a:ext uri="{FF2B5EF4-FFF2-40B4-BE49-F238E27FC236}">
              <a16:creationId xmlns:a16="http://schemas.microsoft.com/office/drawing/2014/main" id="{F4604AFF-A929-4A9E-91F3-8AADB7C3870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11" name="ZoneTexte 610">
          <a:extLst>
            <a:ext uri="{FF2B5EF4-FFF2-40B4-BE49-F238E27FC236}">
              <a16:creationId xmlns:a16="http://schemas.microsoft.com/office/drawing/2014/main" id="{D319A596-0BA1-4BF5-AFC5-6E219AA56F9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12" name="ZoneTexte 611">
          <a:extLst>
            <a:ext uri="{FF2B5EF4-FFF2-40B4-BE49-F238E27FC236}">
              <a16:creationId xmlns:a16="http://schemas.microsoft.com/office/drawing/2014/main" id="{C064DC89-AAF0-4241-ABC0-A709F5803FD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13" name="ZoneTexte 612">
          <a:extLst>
            <a:ext uri="{FF2B5EF4-FFF2-40B4-BE49-F238E27FC236}">
              <a16:creationId xmlns:a16="http://schemas.microsoft.com/office/drawing/2014/main" id="{0FB85550-8A88-48FE-8703-23348F4D24D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14" name="ZoneTexte 613">
          <a:extLst>
            <a:ext uri="{FF2B5EF4-FFF2-40B4-BE49-F238E27FC236}">
              <a16:creationId xmlns:a16="http://schemas.microsoft.com/office/drawing/2014/main" id="{6076EEDF-CEA4-406F-AA2F-2C9F4EF3E26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15" name="ZoneTexte 614">
          <a:extLst>
            <a:ext uri="{FF2B5EF4-FFF2-40B4-BE49-F238E27FC236}">
              <a16:creationId xmlns:a16="http://schemas.microsoft.com/office/drawing/2014/main" id="{C2A16953-8DDF-448B-88B0-D9C62DB8C04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16" name="ZoneTexte 615">
          <a:extLst>
            <a:ext uri="{FF2B5EF4-FFF2-40B4-BE49-F238E27FC236}">
              <a16:creationId xmlns:a16="http://schemas.microsoft.com/office/drawing/2014/main" id="{B9920CB3-5421-4A04-9477-9BB2AC84328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17" name="ZoneTexte 616">
          <a:extLst>
            <a:ext uri="{FF2B5EF4-FFF2-40B4-BE49-F238E27FC236}">
              <a16:creationId xmlns:a16="http://schemas.microsoft.com/office/drawing/2014/main" id="{7DC5BCE5-2A0A-4D12-934F-2E0CE9138E4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18" name="ZoneTexte 617">
          <a:extLst>
            <a:ext uri="{FF2B5EF4-FFF2-40B4-BE49-F238E27FC236}">
              <a16:creationId xmlns:a16="http://schemas.microsoft.com/office/drawing/2014/main" id="{BF4FA5F3-FD3E-4E31-800E-B06223AFA43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19" name="ZoneTexte 618">
          <a:extLst>
            <a:ext uri="{FF2B5EF4-FFF2-40B4-BE49-F238E27FC236}">
              <a16:creationId xmlns:a16="http://schemas.microsoft.com/office/drawing/2014/main" id="{BCE21A0F-71E3-491E-993E-78796F417AD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20" name="ZoneTexte 619">
          <a:extLst>
            <a:ext uri="{FF2B5EF4-FFF2-40B4-BE49-F238E27FC236}">
              <a16:creationId xmlns:a16="http://schemas.microsoft.com/office/drawing/2014/main" id="{27F7DE14-9217-449A-8E1F-077F7BA6076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21" name="ZoneTexte 620">
          <a:extLst>
            <a:ext uri="{FF2B5EF4-FFF2-40B4-BE49-F238E27FC236}">
              <a16:creationId xmlns:a16="http://schemas.microsoft.com/office/drawing/2014/main" id="{D16A47BF-4EAA-4A54-819F-810D379874B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22" name="ZoneTexte 621">
          <a:extLst>
            <a:ext uri="{FF2B5EF4-FFF2-40B4-BE49-F238E27FC236}">
              <a16:creationId xmlns:a16="http://schemas.microsoft.com/office/drawing/2014/main" id="{6A43B749-8583-4A74-8B5F-1F41D457B1E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23" name="ZoneTexte 622">
          <a:extLst>
            <a:ext uri="{FF2B5EF4-FFF2-40B4-BE49-F238E27FC236}">
              <a16:creationId xmlns:a16="http://schemas.microsoft.com/office/drawing/2014/main" id="{E7102B3D-5B41-45B0-A734-A209FADB8A2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24" name="ZoneTexte 623">
          <a:extLst>
            <a:ext uri="{FF2B5EF4-FFF2-40B4-BE49-F238E27FC236}">
              <a16:creationId xmlns:a16="http://schemas.microsoft.com/office/drawing/2014/main" id="{6F3877C6-1E7D-48FB-88B6-88F98B523FA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25" name="ZoneTexte 624">
          <a:extLst>
            <a:ext uri="{FF2B5EF4-FFF2-40B4-BE49-F238E27FC236}">
              <a16:creationId xmlns:a16="http://schemas.microsoft.com/office/drawing/2014/main" id="{7C848B03-BFB0-40A3-8E13-75928845358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26" name="ZoneTexte 625">
          <a:extLst>
            <a:ext uri="{FF2B5EF4-FFF2-40B4-BE49-F238E27FC236}">
              <a16:creationId xmlns:a16="http://schemas.microsoft.com/office/drawing/2014/main" id="{3919A8D0-ABEC-4AFF-BE3D-1BDBCA8E626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27" name="ZoneTexte 626">
          <a:extLst>
            <a:ext uri="{FF2B5EF4-FFF2-40B4-BE49-F238E27FC236}">
              <a16:creationId xmlns:a16="http://schemas.microsoft.com/office/drawing/2014/main" id="{9A8B66B3-9486-47F8-B3AF-0C7A10C4DD5F}"/>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28" name="ZoneTexte 627">
          <a:extLst>
            <a:ext uri="{FF2B5EF4-FFF2-40B4-BE49-F238E27FC236}">
              <a16:creationId xmlns:a16="http://schemas.microsoft.com/office/drawing/2014/main" id="{F11E4A4A-FC74-4359-95F5-BB9C827484E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29" name="ZoneTexte 628">
          <a:extLst>
            <a:ext uri="{FF2B5EF4-FFF2-40B4-BE49-F238E27FC236}">
              <a16:creationId xmlns:a16="http://schemas.microsoft.com/office/drawing/2014/main" id="{AFEFF269-F88C-4EA8-9530-9F9DA904A56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30" name="ZoneTexte 629">
          <a:extLst>
            <a:ext uri="{FF2B5EF4-FFF2-40B4-BE49-F238E27FC236}">
              <a16:creationId xmlns:a16="http://schemas.microsoft.com/office/drawing/2014/main" id="{D91CB096-178A-4BAD-B1B0-7212821D389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31" name="ZoneTexte 630">
          <a:extLst>
            <a:ext uri="{FF2B5EF4-FFF2-40B4-BE49-F238E27FC236}">
              <a16:creationId xmlns:a16="http://schemas.microsoft.com/office/drawing/2014/main" id="{E239B419-3313-4907-A9E6-A196695205A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32" name="ZoneTexte 631">
          <a:extLst>
            <a:ext uri="{FF2B5EF4-FFF2-40B4-BE49-F238E27FC236}">
              <a16:creationId xmlns:a16="http://schemas.microsoft.com/office/drawing/2014/main" id="{91041FBB-95D7-408D-B00F-4C10C93A3D4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33" name="ZoneTexte 632">
          <a:extLst>
            <a:ext uri="{FF2B5EF4-FFF2-40B4-BE49-F238E27FC236}">
              <a16:creationId xmlns:a16="http://schemas.microsoft.com/office/drawing/2014/main" id="{B35B832B-AC93-4C27-8847-49767662FFC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34" name="ZoneTexte 633">
          <a:extLst>
            <a:ext uri="{FF2B5EF4-FFF2-40B4-BE49-F238E27FC236}">
              <a16:creationId xmlns:a16="http://schemas.microsoft.com/office/drawing/2014/main" id="{50818B61-7A63-4C9F-8459-A9CA008AAFF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35" name="ZoneTexte 634">
          <a:extLst>
            <a:ext uri="{FF2B5EF4-FFF2-40B4-BE49-F238E27FC236}">
              <a16:creationId xmlns:a16="http://schemas.microsoft.com/office/drawing/2014/main" id="{73BF3254-40C4-418F-9325-C932671B94C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36" name="ZoneTexte 635">
          <a:extLst>
            <a:ext uri="{FF2B5EF4-FFF2-40B4-BE49-F238E27FC236}">
              <a16:creationId xmlns:a16="http://schemas.microsoft.com/office/drawing/2014/main" id="{61A396E8-4538-4686-9170-F23C5F27608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37" name="ZoneTexte 636">
          <a:extLst>
            <a:ext uri="{FF2B5EF4-FFF2-40B4-BE49-F238E27FC236}">
              <a16:creationId xmlns:a16="http://schemas.microsoft.com/office/drawing/2014/main" id="{98A4B096-4E10-423B-9B13-3752F31AE23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38" name="ZoneTexte 637">
          <a:extLst>
            <a:ext uri="{FF2B5EF4-FFF2-40B4-BE49-F238E27FC236}">
              <a16:creationId xmlns:a16="http://schemas.microsoft.com/office/drawing/2014/main" id="{4039FAB8-F600-413F-9E0B-C4DCD99D3CC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39" name="ZoneTexte 638">
          <a:extLst>
            <a:ext uri="{FF2B5EF4-FFF2-40B4-BE49-F238E27FC236}">
              <a16:creationId xmlns:a16="http://schemas.microsoft.com/office/drawing/2014/main" id="{16B86798-C107-41B2-89ED-9EF3EEA1876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40" name="ZoneTexte 639">
          <a:extLst>
            <a:ext uri="{FF2B5EF4-FFF2-40B4-BE49-F238E27FC236}">
              <a16:creationId xmlns:a16="http://schemas.microsoft.com/office/drawing/2014/main" id="{1E540FC2-6D3C-4D5E-94E4-3CEC6953DF6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41" name="ZoneTexte 640">
          <a:extLst>
            <a:ext uri="{FF2B5EF4-FFF2-40B4-BE49-F238E27FC236}">
              <a16:creationId xmlns:a16="http://schemas.microsoft.com/office/drawing/2014/main" id="{EBE68963-3D2E-4E4D-A56B-E0CF137E017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42" name="ZoneTexte 641">
          <a:extLst>
            <a:ext uri="{FF2B5EF4-FFF2-40B4-BE49-F238E27FC236}">
              <a16:creationId xmlns:a16="http://schemas.microsoft.com/office/drawing/2014/main" id="{770BFC37-ED4D-424B-BD2E-54DF2E66A91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43" name="ZoneTexte 642">
          <a:extLst>
            <a:ext uri="{FF2B5EF4-FFF2-40B4-BE49-F238E27FC236}">
              <a16:creationId xmlns:a16="http://schemas.microsoft.com/office/drawing/2014/main" id="{AC51E1AF-9274-4D78-BF41-1E58086CACA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44" name="ZoneTexte 643">
          <a:extLst>
            <a:ext uri="{FF2B5EF4-FFF2-40B4-BE49-F238E27FC236}">
              <a16:creationId xmlns:a16="http://schemas.microsoft.com/office/drawing/2014/main" id="{F399F66C-80C9-4AC8-8138-8C31736E7AA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45" name="ZoneTexte 644">
          <a:extLst>
            <a:ext uri="{FF2B5EF4-FFF2-40B4-BE49-F238E27FC236}">
              <a16:creationId xmlns:a16="http://schemas.microsoft.com/office/drawing/2014/main" id="{7BD51EF7-F647-45EA-B4CD-07931BFE422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46" name="ZoneTexte 645">
          <a:extLst>
            <a:ext uri="{FF2B5EF4-FFF2-40B4-BE49-F238E27FC236}">
              <a16:creationId xmlns:a16="http://schemas.microsoft.com/office/drawing/2014/main" id="{7BB12394-C97E-4A92-A479-12D89D2F029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47" name="ZoneTexte 646">
          <a:extLst>
            <a:ext uri="{FF2B5EF4-FFF2-40B4-BE49-F238E27FC236}">
              <a16:creationId xmlns:a16="http://schemas.microsoft.com/office/drawing/2014/main" id="{9F22F2EE-35BA-45EE-877C-A06E6C6172C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48" name="ZoneTexte 647">
          <a:extLst>
            <a:ext uri="{FF2B5EF4-FFF2-40B4-BE49-F238E27FC236}">
              <a16:creationId xmlns:a16="http://schemas.microsoft.com/office/drawing/2014/main" id="{37D7E61E-27C1-4117-84DA-EC25AD7F1F3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49" name="ZoneTexte 648">
          <a:extLst>
            <a:ext uri="{FF2B5EF4-FFF2-40B4-BE49-F238E27FC236}">
              <a16:creationId xmlns:a16="http://schemas.microsoft.com/office/drawing/2014/main" id="{F6AE6AC4-E9FE-406D-93C0-1495ED4A6F6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50" name="ZoneTexte 649">
          <a:extLst>
            <a:ext uri="{FF2B5EF4-FFF2-40B4-BE49-F238E27FC236}">
              <a16:creationId xmlns:a16="http://schemas.microsoft.com/office/drawing/2014/main" id="{AAA37D78-30CE-4CE3-9484-E766DA39C32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51" name="ZoneTexte 650">
          <a:extLst>
            <a:ext uri="{FF2B5EF4-FFF2-40B4-BE49-F238E27FC236}">
              <a16:creationId xmlns:a16="http://schemas.microsoft.com/office/drawing/2014/main" id="{51A1FEC1-1299-4FBE-8A9D-75DC3835025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52" name="ZoneTexte 651">
          <a:extLst>
            <a:ext uri="{FF2B5EF4-FFF2-40B4-BE49-F238E27FC236}">
              <a16:creationId xmlns:a16="http://schemas.microsoft.com/office/drawing/2014/main" id="{2213BED8-B8CF-47FD-9EB3-C86B61887FA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53" name="ZoneTexte 652">
          <a:extLst>
            <a:ext uri="{FF2B5EF4-FFF2-40B4-BE49-F238E27FC236}">
              <a16:creationId xmlns:a16="http://schemas.microsoft.com/office/drawing/2014/main" id="{72B4879A-4BCF-46D6-A99A-AD29A944FF6F}"/>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54" name="ZoneTexte 653">
          <a:extLst>
            <a:ext uri="{FF2B5EF4-FFF2-40B4-BE49-F238E27FC236}">
              <a16:creationId xmlns:a16="http://schemas.microsoft.com/office/drawing/2014/main" id="{1E0246D8-AD5A-4559-8CD8-EDA8DE684F6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55" name="ZoneTexte 654">
          <a:extLst>
            <a:ext uri="{FF2B5EF4-FFF2-40B4-BE49-F238E27FC236}">
              <a16:creationId xmlns:a16="http://schemas.microsoft.com/office/drawing/2014/main" id="{DC7B5166-C6D4-4DA3-BDF5-8BE0529274C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56" name="ZoneTexte 655">
          <a:extLst>
            <a:ext uri="{FF2B5EF4-FFF2-40B4-BE49-F238E27FC236}">
              <a16:creationId xmlns:a16="http://schemas.microsoft.com/office/drawing/2014/main" id="{F6308F38-1585-4CD1-93E0-6707648832C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57" name="ZoneTexte 656">
          <a:extLst>
            <a:ext uri="{FF2B5EF4-FFF2-40B4-BE49-F238E27FC236}">
              <a16:creationId xmlns:a16="http://schemas.microsoft.com/office/drawing/2014/main" id="{316C05AE-78F1-4B23-A58E-7BE320B849D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58" name="ZoneTexte 657">
          <a:extLst>
            <a:ext uri="{FF2B5EF4-FFF2-40B4-BE49-F238E27FC236}">
              <a16:creationId xmlns:a16="http://schemas.microsoft.com/office/drawing/2014/main" id="{49310972-CB6A-4D99-B0A4-3DFFF1C78B8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59" name="ZoneTexte 658">
          <a:extLst>
            <a:ext uri="{FF2B5EF4-FFF2-40B4-BE49-F238E27FC236}">
              <a16:creationId xmlns:a16="http://schemas.microsoft.com/office/drawing/2014/main" id="{F76A1117-3AC0-44FF-BFC2-7B0E169B03F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60" name="ZoneTexte 659">
          <a:extLst>
            <a:ext uri="{FF2B5EF4-FFF2-40B4-BE49-F238E27FC236}">
              <a16:creationId xmlns:a16="http://schemas.microsoft.com/office/drawing/2014/main" id="{5962E3BF-7D6B-48C3-8FAD-18B88922A8B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61" name="ZoneTexte 660">
          <a:extLst>
            <a:ext uri="{FF2B5EF4-FFF2-40B4-BE49-F238E27FC236}">
              <a16:creationId xmlns:a16="http://schemas.microsoft.com/office/drawing/2014/main" id="{44F9D792-E93A-4AFD-9D3C-B70CED04D9A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62" name="ZoneTexte 661">
          <a:extLst>
            <a:ext uri="{FF2B5EF4-FFF2-40B4-BE49-F238E27FC236}">
              <a16:creationId xmlns:a16="http://schemas.microsoft.com/office/drawing/2014/main" id="{2C486AA7-E87C-4297-8A7A-6B54422A95D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63" name="ZoneTexte 662">
          <a:extLst>
            <a:ext uri="{FF2B5EF4-FFF2-40B4-BE49-F238E27FC236}">
              <a16:creationId xmlns:a16="http://schemas.microsoft.com/office/drawing/2014/main" id="{F6D52507-AA1C-49FF-BA98-E540890A0C2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64" name="ZoneTexte 663">
          <a:extLst>
            <a:ext uri="{FF2B5EF4-FFF2-40B4-BE49-F238E27FC236}">
              <a16:creationId xmlns:a16="http://schemas.microsoft.com/office/drawing/2014/main" id="{A07DA26F-FBB1-4F2B-BE8F-6FE7288572B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65" name="ZoneTexte 664">
          <a:extLst>
            <a:ext uri="{FF2B5EF4-FFF2-40B4-BE49-F238E27FC236}">
              <a16:creationId xmlns:a16="http://schemas.microsoft.com/office/drawing/2014/main" id="{104C3DFB-878F-43AD-A1E7-90C4C54632D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66" name="ZoneTexte 665">
          <a:extLst>
            <a:ext uri="{FF2B5EF4-FFF2-40B4-BE49-F238E27FC236}">
              <a16:creationId xmlns:a16="http://schemas.microsoft.com/office/drawing/2014/main" id="{E07009D3-2F63-406F-926A-A7DF38F1461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67" name="ZoneTexte 666">
          <a:extLst>
            <a:ext uri="{FF2B5EF4-FFF2-40B4-BE49-F238E27FC236}">
              <a16:creationId xmlns:a16="http://schemas.microsoft.com/office/drawing/2014/main" id="{B897186C-7B1B-43E4-AF17-901645CAB71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68" name="ZoneTexte 667">
          <a:extLst>
            <a:ext uri="{FF2B5EF4-FFF2-40B4-BE49-F238E27FC236}">
              <a16:creationId xmlns:a16="http://schemas.microsoft.com/office/drawing/2014/main" id="{4F2E7D45-9656-4FB7-BA7F-8009260240B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69" name="ZoneTexte 668">
          <a:extLst>
            <a:ext uri="{FF2B5EF4-FFF2-40B4-BE49-F238E27FC236}">
              <a16:creationId xmlns:a16="http://schemas.microsoft.com/office/drawing/2014/main" id="{C72306E6-CC8D-4361-A378-D141D3DD439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70" name="ZoneTexte 669">
          <a:extLst>
            <a:ext uri="{FF2B5EF4-FFF2-40B4-BE49-F238E27FC236}">
              <a16:creationId xmlns:a16="http://schemas.microsoft.com/office/drawing/2014/main" id="{D400B315-2DEE-40B9-9DC0-4B3F2A05357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71" name="ZoneTexte 670">
          <a:extLst>
            <a:ext uri="{FF2B5EF4-FFF2-40B4-BE49-F238E27FC236}">
              <a16:creationId xmlns:a16="http://schemas.microsoft.com/office/drawing/2014/main" id="{424D21D8-574D-4023-BD9D-95588EA4F30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72" name="ZoneTexte 671">
          <a:extLst>
            <a:ext uri="{FF2B5EF4-FFF2-40B4-BE49-F238E27FC236}">
              <a16:creationId xmlns:a16="http://schemas.microsoft.com/office/drawing/2014/main" id="{77D5C8EF-17C5-4416-B6D0-B883D145002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73" name="ZoneTexte 672">
          <a:extLst>
            <a:ext uri="{FF2B5EF4-FFF2-40B4-BE49-F238E27FC236}">
              <a16:creationId xmlns:a16="http://schemas.microsoft.com/office/drawing/2014/main" id="{824713AE-B532-4028-82FC-2FD91CDE264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74" name="ZoneTexte 673">
          <a:extLst>
            <a:ext uri="{FF2B5EF4-FFF2-40B4-BE49-F238E27FC236}">
              <a16:creationId xmlns:a16="http://schemas.microsoft.com/office/drawing/2014/main" id="{4E8F369E-00C2-4C3A-B256-D00CF66F66B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75" name="ZoneTexte 674">
          <a:extLst>
            <a:ext uri="{FF2B5EF4-FFF2-40B4-BE49-F238E27FC236}">
              <a16:creationId xmlns:a16="http://schemas.microsoft.com/office/drawing/2014/main" id="{CDCB43A5-32E4-40CE-AE68-DCE457A6BC8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76" name="ZoneTexte 675">
          <a:extLst>
            <a:ext uri="{FF2B5EF4-FFF2-40B4-BE49-F238E27FC236}">
              <a16:creationId xmlns:a16="http://schemas.microsoft.com/office/drawing/2014/main" id="{8F64DF9B-59C0-4A75-AF6E-5E736F24338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77" name="ZoneTexte 676">
          <a:extLst>
            <a:ext uri="{FF2B5EF4-FFF2-40B4-BE49-F238E27FC236}">
              <a16:creationId xmlns:a16="http://schemas.microsoft.com/office/drawing/2014/main" id="{EE038016-2CA6-4E2B-8E92-36F4BAF9470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78" name="ZoneTexte 677">
          <a:extLst>
            <a:ext uri="{FF2B5EF4-FFF2-40B4-BE49-F238E27FC236}">
              <a16:creationId xmlns:a16="http://schemas.microsoft.com/office/drawing/2014/main" id="{62DE3504-1D9D-4DBC-B409-D5857FCD073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79" name="ZoneTexte 678">
          <a:extLst>
            <a:ext uri="{FF2B5EF4-FFF2-40B4-BE49-F238E27FC236}">
              <a16:creationId xmlns:a16="http://schemas.microsoft.com/office/drawing/2014/main" id="{D8A459BC-8A5B-4516-B064-F2C3E5C5A06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80" name="ZoneTexte 679">
          <a:extLst>
            <a:ext uri="{FF2B5EF4-FFF2-40B4-BE49-F238E27FC236}">
              <a16:creationId xmlns:a16="http://schemas.microsoft.com/office/drawing/2014/main" id="{D57AB090-7486-4FF5-A960-D89C1B6DB54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81" name="ZoneTexte 680">
          <a:extLst>
            <a:ext uri="{FF2B5EF4-FFF2-40B4-BE49-F238E27FC236}">
              <a16:creationId xmlns:a16="http://schemas.microsoft.com/office/drawing/2014/main" id="{15F0D393-8DBF-47CC-996C-F31E639E84C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82" name="ZoneTexte 681">
          <a:extLst>
            <a:ext uri="{FF2B5EF4-FFF2-40B4-BE49-F238E27FC236}">
              <a16:creationId xmlns:a16="http://schemas.microsoft.com/office/drawing/2014/main" id="{75E4E2F9-505D-4D6B-8E2F-3F0BDDBDA42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83" name="ZoneTexte 682">
          <a:extLst>
            <a:ext uri="{FF2B5EF4-FFF2-40B4-BE49-F238E27FC236}">
              <a16:creationId xmlns:a16="http://schemas.microsoft.com/office/drawing/2014/main" id="{7A38B892-A9A4-4CAD-9608-695DF506A5C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84" name="ZoneTexte 683">
          <a:extLst>
            <a:ext uri="{FF2B5EF4-FFF2-40B4-BE49-F238E27FC236}">
              <a16:creationId xmlns:a16="http://schemas.microsoft.com/office/drawing/2014/main" id="{5212EFAE-BE1E-49AE-BD53-BF67501ED89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85" name="ZoneTexte 684">
          <a:extLst>
            <a:ext uri="{FF2B5EF4-FFF2-40B4-BE49-F238E27FC236}">
              <a16:creationId xmlns:a16="http://schemas.microsoft.com/office/drawing/2014/main" id="{6F875FBF-4A1B-4331-84F4-9F62BE93FB1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86" name="ZoneTexte 685">
          <a:extLst>
            <a:ext uri="{FF2B5EF4-FFF2-40B4-BE49-F238E27FC236}">
              <a16:creationId xmlns:a16="http://schemas.microsoft.com/office/drawing/2014/main" id="{E6001C77-F78C-4089-81BB-F0C66CF5360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87" name="ZoneTexte 686">
          <a:extLst>
            <a:ext uri="{FF2B5EF4-FFF2-40B4-BE49-F238E27FC236}">
              <a16:creationId xmlns:a16="http://schemas.microsoft.com/office/drawing/2014/main" id="{AE2263F1-310C-49D9-9C62-D18366C4CB7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88" name="ZoneTexte 687">
          <a:extLst>
            <a:ext uri="{FF2B5EF4-FFF2-40B4-BE49-F238E27FC236}">
              <a16:creationId xmlns:a16="http://schemas.microsoft.com/office/drawing/2014/main" id="{B96E114C-0658-4DF8-B495-CB868DFF4A0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89" name="ZoneTexte 688">
          <a:extLst>
            <a:ext uri="{FF2B5EF4-FFF2-40B4-BE49-F238E27FC236}">
              <a16:creationId xmlns:a16="http://schemas.microsoft.com/office/drawing/2014/main" id="{163083A7-9857-4420-9251-B0D3B0DA7CB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90" name="ZoneTexte 689">
          <a:extLst>
            <a:ext uri="{FF2B5EF4-FFF2-40B4-BE49-F238E27FC236}">
              <a16:creationId xmlns:a16="http://schemas.microsoft.com/office/drawing/2014/main" id="{A9CD28E7-1C1A-4D14-A28D-D7AE5668A79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91" name="ZoneTexte 690">
          <a:extLst>
            <a:ext uri="{FF2B5EF4-FFF2-40B4-BE49-F238E27FC236}">
              <a16:creationId xmlns:a16="http://schemas.microsoft.com/office/drawing/2014/main" id="{F8ED16CB-4F78-4251-95BE-6E4A2466BFC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92" name="ZoneTexte 691">
          <a:extLst>
            <a:ext uri="{FF2B5EF4-FFF2-40B4-BE49-F238E27FC236}">
              <a16:creationId xmlns:a16="http://schemas.microsoft.com/office/drawing/2014/main" id="{C33821CB-E213-490B-96C3-3DABD82B5D4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93" name="ZoneTexte 692">
          <a:extLst>
            <a:ext uri="{FF2B5EF4-FFF2-40B4-BE49-F238E27FC236}">
              <a16:creationId xmlns:a16="http://schemas.microsoft.com/office/drawing/2014/main" id="{4FEB3435-0ECD-457A-8C25-A08B527DDAF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94" name="ZoneTexte 693">
          <a:extLst>
            <a:ext uri="{FF2B5EF4-FFF2-40B4-BE49-F238E27FC236}">
              <a16:creationId xmlns:a16="http://schemas.microsoft.com/office/drawing/2014/main" id="{051F3677-54DA-491D-995D-2A62AD5E40D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95" name="ZoneTexte 694">
          <a:extLst>
            <a:ext uri="{FF2B5EF4-FFF2-40B4-BE49-F238E27FC236}">
              <a16:creationId xmlns:a16="http://schemas.microsoft.com/office/drawing/2014/main" id="{3DE1EA61-507A-4B11-8396-E25369F053A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96" name="ZoneTexte 695">
          <a:extLst>
            <a:ext uri="{FF2B5EF4-FFF2-40B4-BE49-F238E27FC236}">
              <a16:creationId xmlns:a16="http://schemas.microsoft.com/office/drawing/2014/main" id="{63C2B681-C13E-4204-B0FD-301862641FA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97" name="ZoneTexte 696">
          <a:extLst>
            <a:ext uri="{FF2B5EF4-FFF2-40B4-BE49-F238E27FC236}">
              <a16:creationId xmlns:a16="http://schemas.microsoft.com/office/drawing/2014/main" id="{7E35AE0B-5542-4119-BBE4-A00FF5E1CDF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98" name="ZoneTexte 697">
          <a:extLst>
            <a:ext uri="{FF2B5EF4-FFF2-40B4-BE49-F238E27FC236}">
              <a16:creationId xmlns:a16="http://schemas.microsoft.com/office/drawing/2014/main" id="{4F134ABA-C58D-4A1F-9A50-F9D9C31F617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699" name="ZoneTexte 698">
          <a:extLst>
            <a:ext uri="{FF2B5EF4-FFF2-40B4-BE49-F238E27FC236}">
              <a16:creationId xmlns:a16="http://schemas.microsoft.com/office/drawing/2014/main" id="{08976FBA-23BE-4948-97A0-7C5BCFADE69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00" name="ZoneTexte 699">
          <a:extLst>
            <a:ext uri="{FF2B5EF4-FFF2-40B4-BE49-F238E27FC236}">
              <a16:creationId xmlns:a16="http://schemas.microsoft.com/office/drawing/2014/main" id="{B25030B8-7105-4116-BA57-313F936F98A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01" name="ZoneTexte 700">
          <a:extLst>
            <a:ext uri="{FF2B5EF4-FFF2-40B4-BE49-F238E27FC236}">
              <a16:creationId xmlns:a16="http://schemas.microsoft.com/office/drawing/2014/main" id="{D75DD45F-861B-4E5C-8234-92E88AD70A9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02" name="ZoneTexte 701">
          <a:extLst>
            <a:ext uri="{FF2B5EF4-FFF2-40B4-BE49-F238E27FC236}">
              <a16:creationId xmlns:a16="http://schemas.microsoft.com/office/drawing/2014/main" id="{C9F11F87-2164-42F0-B96D-F7B810E3BD9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03" name="ZoneTexte 702">
          <a:extLst>
            <a:ext uri="{FF2B5EF4-FFF2-40B4-BE49-F238E27FC236}">
              <a16:creationId xmlns:a16="http://schemas.microsoft.com/office/drawing/2014/main" id="{DFA7662C-C0D9-49DE-8A75-8164A84208F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04" name="ZoneTexte 703">
          <a:extLst>
            <a:ext uri="{FF2B5EF4-FFF2-40B4-BE49-F238E27FC236}">
              <a16:creationId xmlns:a16="http://schemas.microsoft.com/office/drawing/2014/main" id="{E7586251-D689-4DC9-B7DD-19F6FB985D2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05" name="ZoneTexte 704">
          <a:extLst>
            <a:ext uri="{FF2B5EF4-FFF2-40B4-BE49-F238E27FC236}">
              <a16:creationId xmlns:a16="http://schemas.microsoft.com/office/drawing/2014/main" id="{75789B33-5B1A-4D18-BB27-7771231FBB0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06" name="ZoneTexte 705">
          <a:extLst>
            <a:ext uri="{FF2B5EF4-FFF2-40B4-BE49-F238E27FC236}">
              <a16:creationId xmlns:a16="http://schemas.microsoft.com/office/drawing/2014/main" id="{B5EA12A0-9A34-4A1A-B803-6459BE369B6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07" name="ZoneTexte 706">
          <a:extLst>
            <a:ext uri="{FF2B5EF4-FFF2-40B4-BE49-F238E27FC236}">
              <a16:creationId xmlns:a16="http://schemas.microsoft.com/office/drawing/2014/main" id="{AED8E984-4D00-4E5E-BA10-D796EC41872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08" name="ZoneTexte 707">
          <a:extLst>
            <a:ext uri="{FF2B5EF4-FFF2-40B4-BE49-F238E27FC236}">
              <a16:creationId xmlns:a16="http://schemas.microsoft.com/office/drawing/2014/main" id="{548F9372-E286-4AE8-A3CA-03D7B2C4B8F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09" name="ZoneTexte 708">
          <a:extLst>
            <a:ext uri="{FF2B5EF4-FFF2-40B4-BE49-F238E27FC236}">
              <a16:creationId xmlns:a16="http://schemas.microsoft.com/office/drawing/2014/main" id="{1B516DAA-ECDA-4203-B172-489CB92A766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10" name="ZoneTexte 709">
          <a:extLst>
            <a:ext uri="{FF2B5EF4-FFF2-40B4-BE49-F238E27FC236}">
              <a16:creationId xmlns:a16="http://schemas.microsoft.com/office/drawing/2014/main" id="{9DD3CD1B-084F-4FDE-BC5B-DCF0BCE707D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11" name="ZoneTexte 710">
          <a:extLst>
            <a:ext uri="{FF2B5EF4-FFF2-40B4-BE49-F238E27FC236}">
              <a16:creationId xmlns:a16="http://schemas.microsoft.com/office/drawing/2014/main" id="{D20F1EF1-E06F-45C0-9372-ECA5F497711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12" name="ZoneTexte 711">
          <a:extLst>
            <a:ext uri="{FF2B5EF4-FFF2-40B4-BE49-F238E27FC236}">
              <a16:creationId xmlns:a16="http://schemas.microsoft.com/office/drawing/2014/main" id="{6E0EE289-6030-440C-B20C-BFDBF8B2A69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13" name="ZoneTexte 712">
          <a:extLst>
            <a:ext uri="{FF2B5EF4-FFF2-40B4-BE49-F238E27FC236}">
              <a16:creationId xmlns:a16="http://schemas.microsoft.com/office/drawing/2014/main" id="{5B40D9AA-EFC5-431B-A41E-EDAF06CA974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14" name="ZoneTexte 713">
          <a:extLst>
            <a:ext uri="{FF2B5EF4-FFF2-40B4-BE49-F238E27FC236}">
              <a16:creationId xmlns:a16="http://schemas.microsoft.com/office/drawing/2014/main" id="{A1F1659F-C992-4938-85C0-1D87FD1C586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15" name="ZoneTexte 714">
          <a:extLst>
            <a:ext uri="{FF2B5EF4-FFF2-40B4-BE49-F238E27FC236}">
              <a16:creationId xmlns:a16="http://schemas.microsoft.com/office/drawing/2014/main" id="{D736997D-F7D1-4B0A-8E39-CCFF93ABDC0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16" name="ZoneTexte 715">
          <a:extLst>
            <a:ext uri="{FF2B5EF4-FFF2-40B4-BE49-F238E27FC236}">
              <a16:creationId xmlns:a16="http://schemas.microsoft.com/office/drawing/2014/main" id="{E8E208B2-F508-45BA-914F-7A10809DB42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17" name="ZoneTexte 716">
          <a:extLst>
            <a:ext uri="{FF2B5EF4-FFF2-40B4-BE49-F238E27FC236}">
              <a16:creationId xmlns:a16="http://schemas.microsoft.com/office/drawing/2014/main" id="{E0EFB332-4DEA-4F29-81F3-38B9837595C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18" name="ZoneTexte 717">
          <a:extLst>
            <a:ext uri="{FF2B5EF4-FFF2-40B4-BE49-F238E27FC236}">
              <a16:creationId xmlns:a16="http://schemas.microsoft.com/office/drawing/2014/main" id="{BF1FEAF2-28AE-4DC6-A340-90F4CE3F2EB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19" name="ZoneTexte 718">
          <a:extLst>
            <a:ext uri="{FF2B5EF4-FFF2-40B4-BE49-F238E27FC236}">
              <a16:creationId xmlns:a16="http://schemas.microsoft.com/office/drawing/2014/main" id="{D55208FD-A1EF-454E-A67F-AB85E9E66E4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20" name="ZoneTexte 719">
          <a:extLst>
            <a:ext uri="{FF2B5EF4-FFF2-40B4-BE49-F238E27FC236}">
              <a16:creationId xmlns:a16="http://schemas.microsoft.com/office/drawing/2014/main" id="{BFB472C9-BF9C-42AD-AB07-08D9531FC6B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21" name="ZoneTexte 720">
          <a:extLst>
            <a:ext uri="{FF2B5EF4-FFF2-40B4-BE49-F238E27FC236}">
              <a16:creationId xmlns:a16="http://schemas.microsoft.com/office/drawing/2014/main" id="{500305C0-C274-4856-9A30-EAB0B31016B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22" name="ZoneTexte 721">
          <a:extLst>
            <a:ext uri="{FF2B5EF4-FFF2-40B4-BE49-F238E27FC236}">
              <a16:creationId xmlns:a16="http://schemas.microsoft.com/office/drawing/2014/main" id="{6818E486-DF25-44A9-8D5E-5B0B35799BE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23" name="ZoneTexte 722">
          <a:extLst>
            <a:ext uri="{FF2B5EF4-FFF2-40B4-BE49-F238E27FC236}">
              <a16:creationId xmlns:a16="http://schemas.microsoft.com/office/drawing/2014/main" id="{B0159AC4-A651-4C7C-8D4C-45CBFD6757B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24" name="ZoneTexte 723">
          <a:extLst>
            <a:ext uri="{FF2B5EF4-FFF2-40B4-BE49-F238E27FC236}">
              <a16:creationId xmlns:a16="http://schemas.microsoft.com/office/drawing/2014/main" id="{D82866E6-D65D-462D-8CE8-D9276EF91F3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25" name="ZoneTexte 724">
          <a:extLst>
            <a:ext uri="{FF2B5EF4-FFF2-40B4-BE49-F238E27FC236}">
              <a16:creationId xmlns:a16="http://schemas.microsoft.com/office/drawing/2014/main" id="{7AD3F7BB-45FE-4371-96A8-ED020402A83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26" name="ZoneTexte 725">
          <a:extLst>
            <a:ext uri="{FF2B5EF4-FFF2-40B4-BE49-F238E27FC236}">
              <a16:creationId xmlns:a16="http://schemas.microsoft.com/office/drawing/2014/main" id="{ABB80E3B-4428-4ECE-B498-68CDFB2F83A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27" name="ZoneTexte 726">
          <a:extLst>
            <a:ext uri="{FF2B5EF4-FFF2-40B4-BE49-F238E27FC236}">
              <a16:creationId xmlns:a16="http://schemas.microsoft.com/office/drawing/2014/main" id="{C213039B-4734-4533-81EB-7DE22917AF7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28" name="ZoneTexte 727">
          <a:extLst>
            <a:ext uri="{FF2B5EF4-FFF2-40B4-BE49-F238E27FC236}">
              <a16:creationId xmlns:a16="http://schemas.microsoft.com/office/drawing/2014/main" id="{AE29D16A-816D-457C-B1AF-F2DEC03544E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29" name="ZoneTexte 728">
          <a:extLst>
            <a:ext uri="{FF2B5EF4-FFF2-40B4-BE49-F238E27FC236}">
              <a16:creationId xmlns:a16="http://schemas.microsoft.com/office/drawing/2014/main" id="{2CDCB926-A06A-44CF-B5D3-EDA8779BB4A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30" name="ZoneTexte 729">
          <a:extLst>
            <a:ext uri="{FF2B5EF4-FFF2-40B4-BE49-F238E27FC236}">
              <a16:creationId xmlns:a16="http://schemas.microsoft.com/office/drawing/2014/main" id="{48F1393F-A95C-4E06-8EA1-7C955880CDA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31" name="ZoneTexte 730">
          <a:extLst>
            <a:ext uri="{FF2B5EF4-FFF2-40B4-BE49-F238E27FC236}">
              <a16:creationId xmlns:a16="http://schemas.microsoft.com/office/drawing/2014/main" id="{20990DC9-BC5B-4D3D-AD46-C13C7D1E880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32" name="ZoneTexte 731">
          <a:extLst>
            <a:ext uri="{FF2B5EF4-FFF2-40B4-BE49-F238E27FC236}">
              <a16:creationId xmlns:a16="http://schemas.microsoft.com/office/drawing/2014/main" id="{4E66926F-F6EA-44AB-B87A-099EC28844D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33" name="ZoneTexte 732">
          <a:extLst>
            <a:ext uri="{FF2B5EF4-FFF2-40B4-BE49-F238E27FC236}">
              <a16:creationId xmlns:a16="http://schemas.microsoft.com/office/drawing/2014/main" id="{04DB9130-A681-46DA-9D9E-36F4340E118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34" name="ZoneTexte 733">
          <a:extLst>
            <a:ext uri="{FF2B5EF4-FFF2-40B4-BE49-F238E27FC236}">
              <a16:creationId xmlns:a16="http://schemas.microsoft.com/office/drawing/2014/main" id="{3AA60189-5BAD-4FC5-A784-7E57CAD4727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35" name="ZoneTexte 734">
          <a:extLst>
            <a:ext uri="{FF2B5EF4-FFF2-40B4-BE49-F238E27FC236}">
              <a16:creationId xmlns:a16="http://schemas.microsoft.com/office/drawing/2014/main" id="{D941FFCA-F53F-4382-A17F-16C53B290E1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36" name="ZoneTexte 735">
          <a:extLst>
            <a:ext uri="{FF2B5EF4-FFF2-40B4-BE49-F238E27FC236}">
              <a16:creationId xmlns:a16="http://schemas.microsoft.com/office/drawing/2014/main" id="{FBB6C2CF-6FD6-4FEB-9495-8BC8CC1B8CC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37" name="ZoneTexte 736">
          <a:extLst>
            <a:ext uri="{FF2B5EF4-FFF2-40B4-BE49-F238E27FC236}">
              <a16:creationId xmlns:a16="http://schemas.microsoft.com/office/drawing/2014/main" id="{77C577BA-5A87-4AA6-88EB-0F6099549DB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38" name="ZoneTexte 737">
          <a:extLst>
            <a:ext uri="{FF2B5EF4-FFF2-40B4-BE49-F238E27FC236}">
              <a16:creationId xmlns:a16="http://schemas.microsoft.com/office/drawing/2014/main" id="{33537247-9608-49E1-BD36-F66C58A1501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739" name="ZoneTexte 738">
          <a:extLst>
            <a:ext uri="{FF2B5EF4-FFF2-40B4-BE49-F238E27FC236}">
              <a16:creationId xmlns:a16="http://schemas.microsoft.com/office/drawing/2014/main" id="{5EB25AF8-B3C5-43A5-9A57-651878BF452F}"/>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40" name="ZoneTexte 739">
          <a:extLst>
            <a:ext uri="{FF2B5EF4-FFF2-40B4-BE49-F238E27FC236}">
              <a16:creationId xmlns:a16="http://schemas.microsoft.com/office/drawing/2014/main" id="{EF33873F-110E-4F98-B162-0EDDD1E4BD8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41" name="ZoneTexte 740">
          <a:extLst>
            <a:ext uri="{FF2B5EF4-FFF2-40B4-BE49-F238E27FC236}">
              <a16:creationId xmlns:a16="http://schemas.microsoft.com/office/drawing/2014/main" id="{ED0EF509-D9E8-41F8-88AD-E0429925372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742" name="ZoneTexte 741">
          <a:extLst>
            <a:ext uri="{FF2B5EF4-FFF2-40B4-BE49-F238E27FC236}">
              <a16:creationId xmlns:a16="http://schemas.microsoft.com/office/drawing/2014/main" id="{44C0F498-5EFA-4DC9-95DF-23AEF09A2E9E}"/>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743" name="ZoneTexte 742">
          <a:extLst>
            <a:ext uri="{FF2B5EF4-FFF2-40B4-BE49-F238E27FC236}">
              <a16:creationId xmlns:a16="http://schemas.microsoft.com/office/drawing/2014/main" id="{8DA079B1-A16B-429F-96C4-AD1E5D93637C}"/>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44" name="ZoneTexte 743">
          <a:extLst>
            <a:ext uri="{FF2B5EF4-FFF2-40B4-BE49-F238E27FC236}">
              <a16:creationId xmlns:a16="http://schemas.microsoft.com/office/drawing/2014/main" id="{6ABD717D-3554-4338-8D5A-8A0F686C62C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745" name="ZoneTexte 744">
          <a:extLst>
            <a:ext uri="{FF2B5EF4-FFF2-40B4-BE49-F238E27FC236}">
              <a16:creationId xmlns:a16="http://schemas.microsoft.com/office/drawing/2014/main" id="{C2A1F12F-59EA-401D-A50D-6622ACF7537F}"/>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746" name="ZoneTexte 745">
          <a:extLst>
            <a:ext uri="{FF2B5EF4-FFF2-40B4-BE49-F238E27FC236}">
              <a16:creationId xmlns:a16="http://schemas.microsoft.com/office/drawing/2014/main" id="{6383FEEE-DF90-4C60-AB0F-9462DBF8946B}"/>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747" name="ZoneTexte 746">
          <a:extLst>
            <a:ext uri="{FF2B5EF4-FFF2-40B4-BE49-F238E27FC236}">
              <a16:creationId xmlns:a16="http://schemas.microsoft.com/office/drawing/2014/main" id="{D0A6EAE8-255F-42D4-A6C3-4134661187C4}"/>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748" name="ZoneTexte 747">
          <a:extLst>
            <a:ext uri="{FF2B5EF4-FFF2-40B4-BE49-F238E27FC236}">
              <a16:creationId xmlns:a16="http://schemas.microsoft.com/office/drawing/2014/main" id="{38F44920-AF0E-497B-915B-CB1BCC964CE0}"/>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749" name="ZoneTexte 748">
          <a:extLst>
            <a:ext uri="{FF2B5EF4-FFF2-40B4-BE49-F238E27FC236}">
              <a16:creationId xmlns:a16="http://schemas.microsoft.com/office/drawing/2014/main" id="{534BEB8F-EA02-460D-B4B5-0C75468BDF1C}"/>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750" name="ZoneTexte 749">
          <a:extLst>
            <a:ext uri="{FF2B5EF4-FFF2-40B4-BE49-F238E27FC236}">
              <a16:creationId xmlns:a16="http://schemas.microsoft.com/office/drawing/2014/main" id="{A41AE4F5-D568-4A98-B4FA-3051DBF8DD68}"/>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751" name="ZoneTexte 750">
          <a:extLst>
            <a:ext uri="{FF2B5EF4-FFF2-40B4-BE49-F238E27FC236}">
              <a16:creationId xmlns:a16="http://schemas.microsoft.com/office/drawing/2014/main" id="{92B00B3F-954D-4F58-B438-D04C9D39B49B}"/>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752" name="ZoneTexte 751">
          <a:extLst>
            <a:ext uri="{FF2B5EF4-FFF2-40B4-BE49-F238E27FC236}">
              <a16:creationId xmlns:a16="http://schemas.microsoft.com/office/drawing/2014/main" id="{150E8480-DB77-404E-BFB4-BD38A951B6A7}"/>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753" name="ZoneTexte 752">
          <a:extLst>
            <a:ext uri="{FF2B5EF4-FFF2-40B4-BE49-F238E27FC236}">
              <a16:creationId xmlns:a16="http://schemas.microsoft.com/office/drawing/2014/main" id="{EDDAEB78-398E-4035-89E3-21DF190A48D4}"/>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754" name="ZoneTexte 753">
          <a:extLst>
            <a:ext uri="{FF2B5EF4-FFF2-40B4-BE49-F238E27FC236}">
              <a16:creationId xmlns:a16="http://schemas.microsoft.com/office/drawing/2014/main" id="{12CE686C-BE8E-4C69-ABC5-899947785FCB}"/>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755" name="ZoneTexte 754">
          <a:extLst>
            <a:ext uri="{FF2B5EF4-FFF2-40B4-BE49-F238E27FC236}">
              <a16:creationId xmlns:a16="http://schemas.microsoft.com/office/drawing/2014/main" id="{1A6DC55C-70E5-405C-B580-E46EB52AFF70}"/>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756" name="ZoneTexte 755">
          <a:extLst>
            <a:ext uri="{FF2B5EF4-FFF2-40B4-BE49-F238E27FC236}">
              <a16:creationId xmlns:a16="http://schemas.microsoft.com/office/drawing/2014/main" id="{210D8C25-3987-49E3-8D0A-D02023F96C1B}"/>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57" name="ZoneTexte 756">
          <a:extLst>
            <a:ext uri="{FF2B5EF4-FFF2-40B4-BE49-F238E27FC236}">
              <a16:creationId xmlns:a16="http://schemas.microsoft.com/office/drawing/2014/main" id="{42049545-B4D1-4E3E-BEC4-F429B5F5189B}"/>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758" name="ZoneTexte 757">
          <a:extLst>
            <a:ext uri="{FF2B5EF4-FFF2-40B4-BE49-F238E27FC236}">
              <a16:creationId xmlns:a16="http://schemas.microsoft.com/office/drawing/2014/main" id="{7594FF25-A538-4613-BF6A-A7989AD91E02}"/>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759" name="ZoneTexte 758">
          <a:extLst>
            <a:ext uri="{FF2B5EF4-FFF2-40B4-BE49-F238E27FC236}">
              <a16:creationId xmlns:a16="http://schemas.microsoft.com/office/drawing/2014/main" id="{A5192259-AAB7-4675-AC37-64998696F4A8}"/>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60" name="ZoneTexte 759">
          <a:extLst>
            <a:ext uri="{FF2B5EF4-FFF2-40B4-BE49-F238E27FC236}">
              <a16:creationId xmlns:a16="http://schemas.microsoft.com/office/drawing/2014/main" id="{2869D91F-F02B-4FFE-B6FA-CA914DDB8854}"/>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61" name="ZoneTexte 760">
          <a:extLst>
            <a:ext uri="{FF2B5EF4-FFF2-40B4-BE49-F238E27FC236}">
              <a16:creationId xmlns:a16="http://schemas.microsoft.com/office/drawing/2014/main" id="{7E97C31B-721A-4E78-8F42-AFB28070BC7F}"/>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762" name="ZoneTexte 761">
          <a:extLst>
            <a:ext uri="{FF2B5EF4-FFF2-40B4-BE49-F238E27FC236}">
              <a16:creationId xmlns:a16="http://schemas.microsoft.com/office/drawing/2014/main" id="{A92BDB8D-47F2-4A6F-89A0-27E8435DDB2D}"/>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763" name="ZoneTexte 762">
          <a:extLst>
            <a:ext uri="{FF2B5EF4-FFF2-40B4-BE49-F238E27FC236}">
              <a16:creationId xmlns:a16="http://schemas.microsoft.com/office/drawing/2014/main" id="{A93F2874-E890-4A43-AC6A-9171EB270B3B}"/>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64" name="ZoneTexte 763">
          <a:extLst>
            <a:ext uri="{FF2B5EF4-FFF2-40B4-BE49-F238E27FC236}">
              <a16:creationId xmlns:a16="http://schemas.microsoft.com/office/drawing/2014/main" id="{E308DD90-4DF0-47CA-85E7-C3C1D77CD4FB}"/>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65" name="ZoneTexte 764">
          <a:extLst>
            <a:ext uri="{FF2B5EF4-FFF2-40B4-BE49-F238E27FC236}">
              <a16:creationId xmlns:a16="http://schemas.microsoft.com/office/drawing/2014/main" id="{E9263F0F-9731-46EC-8C95-75F4D8007411}"/>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66" name="ZoneTexte 765">
          <a:extLst>
            <a:ext uri="{FF2B5EF4-FFF2-40B4-BE49-F238E27FC236}">
              <a16:creationId xmlns:a16="http://schemas.microsoft.com/office/drawing/2014/main" id="{C850D8D0-F62A-4774-890D-A854FFD1BA96}"/>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67" name="ZoneTexte 766">
          <a:extLst>
            <a:ext uri="{FF2B5EF4-FFF2-40B4-BE49-F238E27FC236}">
              <a16:creationId xmlns:a16="http://schemas.microsoft.com/office/drawing/2014/main" id="{0F8E4F59-BAB6-4EBC-83FA-AD3E17C2735F}"/>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68" name="ZoneTexte 767">
          <a:extLst>
            <a:ext uri="{FF2B5EF4-FFF2-40B4-BE49-F238E27FC236}">
              <a16:creationId xmlns:a16="http://schemas.microsoft.com/office/drawing/2014/main" id="{3E600F8A-A3A6-4CA0-8E65-38C9CDC077BD}"/>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69" name="ZoneTexte 768">
          <a:extLst>
            <a:ext uri="{FF2B5EF4-FFF2-40B4-BE49-F238E27FC236}">
              <a16:creationId xmlns:a16="http://schemas.microsoft.com/office/drawing/2014/main" id="{C2DB9A4D-5057-41D8-A60A-556FE6101C41}"/>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70" name="ZoneTexte 769">
          <a:extLst>
            <a:ext uri="{FF2B5EF4-FFF2-40B4-BE49-F238E27FC236}">
              <a16:creationId xmlns:a16="http://schemas.microsoft.com/office/drawing/2014/main" id="{786CFAAB-6EEF-4243-A38C-20BF34A5E6A5}"/>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71" name="ZoneTexte 770">
          <a:extLst>
            <a:ext uri="{FF2B5EF4-FFF2-40B4-BE49-F238E27FC236}">
              <a16:creationId xmlns:a16="http://schemas.microsoft.com/office/drawing/2014/main" id="{1A5D267A-1840-4114-9255-7A8698EA9E2D}"/>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72" name="ZoneTexte 771">
          <a:extLst>
            <a:ext uri="{FF2B5EF4-FFF2-40B4-BE49-F238E27FC236}">
              <a16:creationId xmlns:a16="http://schemas.microsoft.com/office/drawing/2014/main" id="{F5963F9B-372D-4080-93D6-FF118661DAC7}"/>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73" name="ZoneTexte 772">
          <a:extLst>
            <a:ext uri="{FF2B5EF4-FFF2-40B4-BE49-F238E27FC236}">
              <a16:creationId xmlns:a16="http://schemas.microsoft.com/office/drawing/2014/main" id="{627778F7-2F31-448D-A667-344348A55885}"/>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74" name="ZoneTexte 773">
          <a:extLst>
            <a:ext uri="{FF2B5EF4-FFF2-40B4-BE49-F238E27FC236}">
              <a16:creationId xmlns:a16="http://schemas.microsoft.com/office/drawing/2014/main" id="{BD3F9F3B-64FB-4D14-9C1D-1FDCACA26505}"/>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75" name="ZoneTexte 774">
          <a:extLst>
            <a:ext uri="{FF2B5EF4-FFF2-40B4-BE49-F238E27FC236}">
              <a16:creationId xmlns:a16="http://schemas.microsoft.com/office/drawing/2014/main" id="{01D12272-EB26-4911-A25A-AC72ADC59EAE}"/>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76" name="ZoneTexte 775">
          <a:extLst>
            <a:ext uri="{FF2B5EF4-FFF2-40B4-BE49-F238E27FC236}">
              <a16:creationId xmlns:a16="http://schemas.microsoft.com/office/drawing/2014/main" id="{6C326E19-2A06-450F-87B8-5A559F79339E}"/>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77" name="ZoneTexte 776">
          <a:extLst>
            <a:ext uri="{FF2B5EF4-FFF2-40B4-BE49-F238E27FC236}">
              <a16:creationId xmlns:a16="http://schemas.microsoft.com/office/drawing/2014/main" id="{0A947262-7CBB-4FEC-8413-D8C0F9FBB947}"/>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78" name="ZoneTexte 777">
          <a:extLst>
            <a:ext uri="{FF2B5EF4-FFF2-40B4-BE49-F238E27FC236}">
              <a16:creationId xmlns:a16="http://schemas.microsoft.com/office/drawing/2014/main" id="{E56567B4-55CC-47D7-8C8D-C2DD88CAC40F}"/>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79" name="ZoneTexte 778">
          <a:extLst>
            <a:ext uri="{FF2B5EF4-FFF2-40B4-BE49-F238E27FC236}">
              <a16:creationId xmlns:a16="http://schemas.microsoft.com/office/drawing/2014/main" id="{94315C66-AC88-4FA6-8846-BE16876BFA21}"/>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80" name="ZoneTexte 779">
          <a:extLst>
            <a:ext uri="{FF2B5EF4-FFF2-40B4-BE49-F238E27FC236}">
              <a16:creationId xmlns:a16="http://schemas.microsoft.com/office/drawing/2014/main" id="{43B5E3DA-D791-4474-950C-2A6E36F26E71}"/>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81" name="ZoneTexte 780">
          <a:extLst>
            <a:ext uri="{FF2B5EF4-FFF2-40B4-BE49-F238E27FC236}">
              <a16:creationId xmlns:a16="http://schemas.microsoft.com/office/drawing/2014/main" id="{1A181D5C-59BF-48BD-A21F-96654FB42669}"/>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82" name="ZoneTexte 781">
          <a:extLst>
            <a:ext uri="{FF2B5EF4-FFF2-40B4-BE49-F238E27FC236}">
              <a16:creationId xmlns:a16="http://schemas.microsoft.com/office/drawing/2014/main" id="{8663EFB2-0204-4D7F-939B-79E37DEA1F73}"/>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83" name="ZoneTexte 782">
          <a:extLst>
            <a:ext uri="{FF2B5EF4-FFF2-40B4-BE49-F238E27FC236}">
              <a16:creationId xmlns:a16="http://schemas.microsoft.com/office/drawing/2014/main" id="{03ACB78B-2F24-4035-BB99-108D7108FA4B}"/>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84" name="ZoneTexte 783">
          <a:extLst>
            <a:ext uri="{FF2B5EF4-FFF2-40B4-BE49-F238E27FC236}">
              <a16:creationId xmlns:a16="http://schemas.microsoft.com/office/drawing/2014/main" id="{B8DF5FCC-6FC3-4110-8D71-FBD454C138D3}"/>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85" name="ZoneTexte 784">
          <a:extLst>
            <a:ext uri="{FF2B5EF4-FFF2-40B4-BE49-F238E27FC236}">
              <a16:creationId xmlns:a16="http://schemas.microsoft.com/office/drawing/2014/main" id="{2A830B8D-121D-4D74-B3E7-4D860B1123C1}"/>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786" name="ZoneTexte 785">
          <a:extLst>
            <a:ext uri="{FF2B5EF4-FFF2-40B4-BE49-F238E27FC236}">
              <a16:creationId xmlns:a16="http://schemas.microsoft.com/office/drawing/2014/main" id="{DEA5B961-3A4A-4C0A-BE19-56621F3D63CB}"/>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87" name="ZoneTexte 786">
          <a:extLst>
            <a:ext uri="{FF2B5EF4-FFF2-40B4-BE49-F238E27FC236}">
              <a16:creationId xmlns:a16="http://schemas.microsoft.com/office/drawing/2014/main" id="{1EB04F19-96E4-46FA-8C25-134EAEE15B22}"/>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88" name="ZoneTexte 787">
          <a:extLst>
            <a:ext uri="{FF2B5EF4-FFF2-40B4-BE49-F238E27FC236}">
              <a16:creationId xmlns:a16="http://schemas.microsoft.com/office/drawing/2014/main" id="{B7E7EC79-ACEE-4AA4-AD79-85C7A3ED73B2}"/>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789" name="ZoneTexte 788">
          <a:extLst>
            <a:ext uri="{FF2B5EF4-FFF2-40B4-BE49-F238E27FC236}">
              <a16:creationId xmlns:a16="http://schemas.microsoft.com/office/drawing/2014/main" id="{2CCD62E4-70C2-4AA2-9BFD-FDE6C2D98E24}"/>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790" name="ZoneTexte 789">
          <a:extLst>
            <a:ext uri="{FF2B5EF4-FFF2-40B4-BE49-F238E27FC236}">
              <a16:creationId xmlns:a16="http://schemas.microsoft.com/office/drawing/2014/main" id="{29A7C861-2681-4B14-8CAD-92BBD33824F1}"/>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91" name="ZoneTexte 790">
          <a:extLst>
            <a:ext uri="{FF2B5EF4-FFF2-40B4-BE49-F238E27FC236}">
              <a16:creationId xmlns:a16="http://schemas.microsoft.com/office/drawing/2014/main" id="{B00CF476-A0BB-4281-B636-2A5D8E04E2D3}"/>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792" name="ZoneTexte 791">
          <a:extLst>
            <a:ext uri="{FF2B5EF4-FFF2-40B4-BE49-F238E27FC236}">
              <a16:creationId xmlns:a16="http://schemas.microsoft.com/office/drawing/2014/main" id="{15D59A31-7255-4B60-9140-43EF831BDBE5}"/>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793" name="ZoneTexte 792">
          <a:extLst>
            <a:ext uri="{FF2B5EF4-FFF2-40B4-BE49-F238E27FC236}">
              <a16:creationId xmlns:a16="http://schemas.microsoft.com/office/drawing/2014/main" id="{417AB4F5-C8AC-4B8A-BFD0-220F861844B2}"/>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794" name="ZoneTexte 793">
          <a:extLst>
            <a:ext uri="{FF2B5EF4-FFF2-40B4-BE49-F238E27FC236}">
              <a16:creationId xmlns:a16="http://schemas.microsoft.com/office/drawing/2014/main" id="{B75E0755-E10A-4FEB-8986-3091B736E7BB}"/>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795" name="ZoneTexte 794">
          <a:extLst>
            <a:ext uri="{FF2B5EF4-FFF2-40B4-BE49-F238E27FC236}">
              <a16:creationId xmlns:a16="http://schemas.microsoft.com/office/drawing/2014/main" id="{DFBB0234-EF15-4931-AA7A-67E1503C379D}"/>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796" name="ZoneTexte 795">
          <a:extLst>
            <a:ext uri="{FF2B5EF4-FFF2-40B4-BE49-F238E27FC236}">
              <a16:creationId xmlns:a16="http://schemas.microsoft.com/office/drawing/2014/main" id="{16F95B93-3A1D-4728-8C71-9E9F55B23279}"/>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797" name="ZoneTexte 796">
          <a:extLst>
            <a:ext uri="{FF2B5EF4-FFF2-40B4-BE49-F238E27FC236}">
              <a16:creationId xmlns:a16="http://schemas.microsoft.com/office/drawing/2014/main" id="{709E80AE-91A8-4001-A2F7-FF9C2235B358}"/>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798" name="ZoneTexte 797">
          <a:extLst>
            <a:ext uri="{FF2B5EF4-FFF2-40B4-BE49-F238E27FC236}">
              <a16:creationId xmlns:a16="http://schemas.microsoft.com/office/drawing/2014/main" id="{7B32968E-EFFC-4AA9-9D1C-6D91852C174E}"/>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799" name="ZoneTexte 798">
          <a:extLst>
            <a:ext uri="{FF2B5EF4-FFF2-40B4-BE49-F238E27FC236}">
              <a16:creationId xmlns:a16="http://schemas.microsoft.com/office/drawing/2014/main" id="{A778AA37-A283-403B-9FA9-0A9F879BC5FD}"/>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800" name="ZoneTexte 799">
          <a:extLst>
            <a:ext uri="{FF2B5EF4-FFF2-40B4-BE49-F238E27FC236}">
              <a16:creationId xmlns:a16="http://schemas.microsoft.com/office/drawing/2014/main" id="{AE435FE5-F03F-4B0F-8D61-D4A65620F600}"/>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801" name="ZoneTexte 800">
          <a:extLst>
            <a:ext uri="{FF2B5EF4-FFF2-40B4-BE49-F238E27FC236}">
              <a16:creationId xmlns:a16="http://schemas.microsoft.com/office/drawing/2014/main" id="{611B85B3-5D1B-426B-90C6-904DD6C6237C}"/>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802" name="ZoneTexte 801">
          <a:extLst>
            <a:ext uri="{FF2B5EF4-FFF2-40B4-BE49-F238E27FC236}">
              <a16:creationId xmlns:a16="http://schemas.microsoft.com/office/drawing/2014/main" id="{8C75982F-2AE8-42C9-8664-9DD6A58BB670}"/>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803" name="ZoneTexte 802">
          <a:extLst>
            <a:ext uri="{FF2B5EF4-FFF2-40B4-BE49-F238E27FC236}">
              <a16:creationId xmlns:a16="http://schemas.microsoft.com/office/drawing/2014/main" id="{B8BD14C8-C4EE-4D2B-8EC0-0E16C4906E97}"/>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804" name="ZoneTexte 803">
          <a:extLst>
            <a:ext uri="{FF2B5EF4-FFF2-40B4-BE49-F238E27FC236}">
              <a16:creationId xmlns:a16="http://schemas.microsoft.com/office/drawing/2014/main" id="{F27DF3AE-A72A-4EF1-85D2-26B3EAF84515}"/>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805" name="ZoneTexte 804">
          <a:extLst>
            <a:ext uri="{FF2B5EF4-FFF2-40B4-BE49-F238E27FC236}">
              <a16:creationId xmlns:a16="http://schemas.microsoft.com/office/drawing/2014/main" id="{86AA37F5-82F5-4745-8AD8-18DA3B74CFA7}"/>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806" name="ZoneTexte 805">
          <a:extLst>
            <a:ext uri="{FF2B5EF4-FFF2-40B4-BE49-F238E27FC236}">
              <a16:creationId xmlns:a16="http://schemas.microsoft.com/office/drawing/2014/main" id="{8358A851-D9AE-4413-B8E7-2AF64E78C51D}"/>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807" name="ZoneTexte 806">
          <a:extLst>
            <a:ext uri="{FF2B5EF4-FFF2-40B4-BE49-F238E27FC236}">
              <a16:creationId xmlns:a16="http://schemas.microsoft.com/office/drawing/2014/main" id="{E28BDA3E-A3D3-4F8B-8666-0D1077F15EBD}"/>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808" name="ZoneTexte 807">
          <a:extLst>
            <a:ext uri="{FF2B5EF4-FFF2-40B4-BE49-F238E27FC236}">
              <a16:creationId xmlns:a16="http://schemas.microsoft.com/office/drawing/2014/main" id="{F045E7B4-C39C-439D-8E5F-E44C730DEE01}"/>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809" name="ZoneTexte 808">
          <a:extLst>
            <a:ext uri="{FF2B5EF4-FFF2-40B4-BE49-F238E27FC236}">
              <a16:creationId xmlns:a16="http://schemas.microsoft.com/office/drawing/2014/main" id="{A5E1B1A5-71A2-47DB-9406-A0BBF5550877}"/>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810" name="ZoneTexte 809">
          <a:extLst>
            <a:ext uri="{FF2B5EF4-FFF2-40B4-BE49-F238E27FC236}">
              <a16:creationId xmlns:a16="http://schemas.microsoft.com/office/drawing/2014/main" id="{412B2145-E053-4C57-AA8E-A7442D8ADD86}"/>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811" name="ZoneTexte 810">
          <a:extLst>
            <a:ext uri="{FF2B5EF4-FFF2-40B4-BE49-F238E27FC236}">
              <a16:creationId xmlns:a16="http://schemas.microsoft.com/office/drawing/2014/main" id="{A7A95102-806C-42F5-970B-B1150592D980}"/>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812" name="ZoneTexte 811">
          <a:extLst>
            <a:ext uri="{FF2B5EF4-FFF2-40B4-BE49-F238E27FC236}">
              <a16:creationId xmlns:a16="http://schemas.microsoft.com/office/drawing/2014/main" id="{0DB29601-D7B7-429B-B473-98CE219CA7BC}"/>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813" name="ZoneTexte 812">
          <a:extLst>
            <a:ext uri="{FF2B5EF4-FFF2-40B4-BE49-F238E27FC236}">
              <a16:creationId xmlns:a16="http://schemas.microsoft.com/office/drawing/2014/main" id="{37B7ACCD-25AC-41A2-A023-C219A6458BDD}"/>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814" name="ZoneTexte 813">
          <a:extLst>
            <a:ext uri="{FF2B5EF4-FFF2-40B4-BE49-F238E27FC236}">
              <a16:creationId xmlns:a16="http://schemas.microsoft.com/office/drawing/2014/main" id="{3CB86EBF-615C-48BB-9E57-B4C21F7EBD50}"/>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15" name="ZoneTexte 814">
          <a:extLst>
            <a:ext uri="{FF2B5EF4-FFF2-40B4-BE49-F238E27FC236}">
              <a16:creationId xmlns:a16="http://schemas.microsoft.com/office/drawing/2014/main" id="{DF66241C-2890-4AAB-B9A8-E9D6A7FD38A5}"/>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816" name="ZoneTexte 815">
          <a:extLst>
            <a:ext uri="{FF2B5EF4-FFF2-40B4-BE49-F238E27FC236}">
              <a16:creationId xmlns:a16="http://schemas.microsoft.com/office/drawing/2014/main" id="{FE409710-1CBA-4144-8971-685C1639A344}"/>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817" name="ZoneTexte 816">
          <a:extLst>
            <a:ext uri="{FF2B5EF4-FFF2-40B4-BE49-F238E27FC236}">
              <a16:creationId xmlns:a16="http://schemas.microsoft.com/office/drawing/2014/main" id="{545AED7B-C5BA-4259-BEEC-4F7B89618D80}"/>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18" name="ZoneTexte 817">
          <a:extLst>
            <a:ext uri="{FF2B5EF4-FFF2-40B4-BE49-F238E27FC236}">
              <a16:creationId xmlns:a16="http://schemas.microsoft.com/office/drawing/2014/main" id="{FAB07933-CA73-4B51-8E52-2325A134CB20}"/>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19" name="ZoneTexte 818">
          <a:extLst>
            <a:ext uri="{FF2B5EF4-FFF2-40B4-BE49-F238E27FC236}">
              <a16:creationId xmlns:a16="http://schemas.microsoft.com/office/drawing/2014/main" id="{FFED0308-23E5-4C1A-99B3-8EB1141055B2}"/>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820" name="ZoneTexte 819">
          <a:extLst>
            <a:ext uri="{FF2B5EF4-FFF2-40B4-BE49-F238E27FC236}">
              <a16:creationId xmlns:a16="http://schemas.microsoft.com/office/drawing/2014/main" id="{A9613D78-F026-440A-AA02-F3344ACB3314}"/>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821" name="ZoneTexte 820">
          <a:extLst>
            <a:ext uri="{FF2B5EF4-FFF2-40B4-BE49-F238E27FC236}">
              <a16:creationId xmlns:a16="http://schemas.microsoft.com/office/drawing/2014/main" id="{49B7F404-6653-4DAD-B145-256A23ADAA03}"/>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22" name="ZoneTexte 821">
          <a:extLst>
            <a:ext uri="{FF2B5EF4-FFF2-40B4-BE49-F238E27FC236}">
              <a16:creationId xmlns:a16="http://schemas.microsoft.com/office/drawing/2014/main" id="{95D9DD56-9106-4D25-BFAD-D0FF9B9B0D90}"/>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23" name="ZoneTexte 822">
          <a:extLst>
            <a:ext uri="{FF2B5EF4-FFF2-40B4-BE49-F238E27FC236}">
              <a16:creationId xmlns:a16="http://schemas.microsoft.com/office/drawing/2014/main" id="{9E514A93-D0B6-45E5-B806-D99DC450BEEE}"/>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24" name="ZoneTexte 823">
          <a:extLst>
            <a:ext uri="{FF2B5EF4-FFF2-40B4-BE49-F238E27FC236}">
              <a16:creationId xmlns:a16="http://schemas.microsoft.com/office/drawing/2014/main" id="{D9BC1495-DF44-46E3-8E2B-23E53B567F81}"/>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25" name="ZoneTexte 824">
          <a:extLst>
            <a:ext uri="{FF2B5EF4-FFF2-40B4-BE49-F238E27FC236}">
              <a16:creationId xmlns:a16="http://schemas.microsoft.com/office/drawing/2014/main" id="{4BE6EB55-1F11-4AEC-825D-10B71677B4FD}"/>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26" name="ZoneTexte 825">
          <a:extLst>
            <a:ext uri="{FF2B5EF4-FFF2-40B4-BE49-F238E27FC236}">
              <a16:creationId xmlns:a16="http://schemas.microsoft.com/office/drawing/2014/main" id="{45BF0730-ED05-4CAE-997B-4F56F9DAAF85}"/>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27" name="ZoneTexte 826">
          <a:extLst>
            <a:ext uri="{FF2B5EF4-FFF2-40B4-BE49-F238E27FC236}">
              <a16:creationId xmlns:a16="http://schemas.microsoft.com/office/drawing/2014/main" id="{37D04E00-C12A-4FE1-B813-EABE1BB2B1BE}"/>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28" name="ZoneTexte 827">
          <a:extLst>
            <a:ext uri="{FF2B5EF4-FFF2-40B4-BE49-F238E27FC236}">
              <a16:creationId xmlns:a16="http://schemas.microsoft.com/office/drawing/2014/main" id="{5D683748-0262-47C0-9F90-A5DE681DF94B}"/>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29" name="ZoneTexte 828">
          <a:extLst>
            <a:ext uri="{FF2B5EF4-FFF2-40B4-BE49-F238E27FC236}">
              <a16:creationId xmlns:a16="http://schemas.microsoft.com/office/drawing/2014/main" id="{A4CE87DE-695C-4F87-95B8-2E926719BFA9}"/>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30" name="ZoneTexte 829">
          <a:extLst>
            <a:ext uri="{FF2B5EF4-FFF2-40B4-BE49-F238E27FC236}">
              <a16:creationId xmlns:a16="http://schemas.microsoft.com/office/drawing/2014/main" id="{8717C467-8E00-47C9-A88F-6EE23A4D71CF}"/>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31" name="ZoneTexte 830">
          <a:extLst>
            <a:ext uri="{FF2B5EF4-FFF2-40B4-BE49-F238E27FC236}">
              <a16:creationId xmlns:a16="http://schemas.microsoft.com/office/drawing/2014/main" id="{1D865592-EC3E-4DFA-87F5-F19E9D084226}"/>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32" name="ZoneTexte 831">
          <a:extLst>
            <a:ext uri="{FF2B5EF4-FFF2-40B4-BE49-F238E27FC236}">
              <a16:creationId xmlns:a16="http://schemas.microsoft.com/office/drawing/2014/main" id="{62C7E882-6D4A-4B75-BB94-510BAC927098}"/>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33" name="ZoneTexte 832">
          <a:extLst>
            <a:ext uri="{FF2B5EF4-FFF2-40B4-BE49-F238E27FC236}">
              <a16:creationId xmlns:a16="http://schemas.microsoft.com/office/drawing/2014/main" id="{CE7A6664-090F-4DB6-B16A-F044DD8322D7}"/>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34" name="ZoneTexte 833">
          <a:extLst>
            <a:ext uri="{FF2B5EF4-FFF2-40B4-BE49-F238E27FC236}">
              <a16:creationId xmlns:a16="http://schemas.microsoft.com/office/drawing/2014/main" id="{D6F56D5C-3F18-481E-9790-E96BFA400D46}"/>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35" name="ZoneTexte 834">
          <a:extLst>
            <a:ext uri="{FF2B5EF4-FFF2-40B4-BE49-F238E27FC236}">
              <a16:creationId xmlns:a16="http://schemas.microsoft.com/office/drawing/2014/main" id="{66F385B3-C7B1-4846-8491-75146B2F2B8A}"/>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36" name="ZoneTexte 835">
          <a:extLst>
            <a:ext uri="{FF2B5EF4-FFF2-40B4-BE49-F238E27FC236}">
              <a16:creationId xmlns:a16="http://schemas.microsoft.com/office/drawing/2014/main" id="{23D7C43E-3259-4E17-A57C-14ABC96E2FAE}"/>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37" name="ZoneTexte 836">
          <a:extLst>
            <a:ext uri="{FF2B5EF4-FFF2-40B4-BE49-F238E27FC236}">
              <a16:creationId xmlns:a16="http://schemas.microsoft.com/office/drawing/2014/main" id="{AC1A5006-699B-4E2E-9D49-6BD810E5998A}"/>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38" name="ZoneTexte 837">
          <a:extLst>
            <a:ext uri="{FF2B5EF4-FFF2-40B4-BE49-F238E27FC236}">
              <a16:creationId xmlns:a16="http://schemas.microsoft.com/office/drawing/2014/main" id="{EAC0CFB2-DC25-4260-91CE-B5DE9AC87300}"/>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39" name="ZoneTexte 838">
          <a:extLst>
            <a:ext uri="{FF2B5EF4-FFF2-40B4-BE49-F238E27FC236}">
              <a16:creationId xmlns:a16="http://schemas.microsoft.com/office/drawing/2014/main" id="{CF19363F-ED84-4509-9066-809C800A0099}"/>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40" name="ZoneTexte 839">
          <a:extLst>
            <a:ext uri="{FF2B5EF4-FFF2-40B4-BE49-F238E27FC236}">
              <a16:creationId xmlns:a16="http://schemas.microsoft.com/office/drawing/2014/main" id="{9F5745F5-9F88-4A2E-A91A-237103B39ABD}"/>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41" name="ZoneTexte 840">
          <a:extLst>
            <a:ext uri="{FF2B5EF4-FFF2-40B4-BE49-F238E27FC236}">
              <a16:creationId xmlns:a16="http://schemas.microsoft.com/office/drawing/2014/main" id="{B116EEE6-9789-4794-BD9E-CDA65D3BA43F}"/>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42" name="ZoneTexte 841">
          <a:extLst>
            <a:ext uri="{FF2B5EF4-FFF2-40B4-BE49-F238E27FC236}">
              <a16:creationId xmlns:a16="http://schemas.microsoft.com/office/drawing/2014/main" id="{0606408D-52B1-4035-AAFF-F177C94B6A39}"/>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43" name="ZoneTexte 842">
          <a:extLst>
            <a:ext uri="{FF2B5EF4-FFF2-40B4-BE49-F238E27FC236}">
              <a16:creationId xmlns:a16="http://schemas.microsoft.com/office/drawing/2014/main" id="{8DFF7C2F-387C-400A-B60C-84DB8AB876AD}"/>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44" name="ZoneTexte 843">
          <a:extLst>
            <a:ext uri="{FF2B5EF4-FFF2-40B4-BE49-F238E27FC236}">
              <a16:creationId xmlns:a16="http://schemas.microsoft.com/office/drawing/2014/main" id="{912B2C90-E315-41EB-8467-0A17C7BE6B45}"/>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45" name="ZoneTexte 844">
          <a:extLst>
            <a:ext uri="{FF2B5EF4-FFF2-40B4-BE49-F238E27FC236}">
              <a16:creationId xmlns:a16="http://schemas.microsoft.com/office/drawing/2014/main" id="{FE3D29A8-BB15-4397-8B39-4815D5F4A510}"/>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46" name="ZoneTexte 845">
          <a:extLst>
            <a:ext uri="{FF2B5EF4-FFF2-40B4-BE49-F238E27FC236}">
              <a16:creationId xmlns:a16="http://schemas.microsoft.com/office/drawing/2014/main" id="{07DF837B-0C95-4C8F-8474-6352DF1FA89E}"/>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47" name="ZoneTexte 846">
          <a:extLst>
            <a:ext uri="{FF2B5EF4-FFF2-40B4-BE49-F238E27FC236}">
              <a16:creationId xmlns:a16="http://schemas.microsoft.com/office/drawing/2014/main" id="{31955550-2413-457D-9577-764C4892CB33}"/>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48" name="ZoneTexte 847">
          <a:extLst>
            <a:ext uri="{FF2B5EF4-FFF2-40B4-BE49-F238E27FC236}">
              <a16:creationId xmlns:a16="http://schemas.microsoft.com/office/drawing/2014/main" id="{18423F06-7787-4771-A253-462CB9F1ECE0}"/>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49" name="ZoneTexte 848">
          <a:extLst>
            <a:ext uri="{FF2B5EF4-FFF2-40B4-BE49-F238E27FC236}">
              <a16:creationId xmlns:a16="http://schemas.microsoft.com/office/drawing/2014/main" id="{16CBD5CA-2297-4450-84B3-66B78A255DF6}"/>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850" name="ZoneTexte 849">
          <a:extLst>
            <a:ext uri="{FF2B5EF4-FFF2-40B4-BE49-F238E27FC236}">
              <a16:creationId xmlns:a16="http://schemas.microsoft.com/office/drawing/2014/main" id="{5649EF5F-F241-4AE0-A1E0-397A591EBCE6}"/>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51" name="ZoneTexte 850">
          <a:extLst>
            <a:ext uri="{FF2B5EF4-FFF2-40B4-BE49-F238E27FC236}">
              <a16:creationId xmlns:a16="http://schemas.microsoft.com/office/drawing/2014/main" id="{A777EB38-986F-4D33-9C0E-933777875F04}"/>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52" name="ZoneTexte 851">
          <a:extLst>
            <a:ext uri="{FF2B5EF4-FFF2-40B4-BE49-F238E27FC236}">
              <a16:creationId xmlns:a16="http://schemas.microsoft.com/office/drawing/2014/main" id="{F0C25A62-0E00-43D9-A0DE-76F1FCB33F32}"/>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53" name="ZoneTexte 852">
          <a:extLst>
            <a:ext uri="{FF2B5EF4-FFF2-40B4-BE49-F238E27FC236}">
              <a16:creationId xmlns:a16="http://schemas.microsoft.com/office/drawing/2014/main" id="{F1DC29FF-2260-4062-8AF5-287FDAAA7690}"/>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54" name="ZoneTexte 853">
          <a:extLst>
            <a:ext uri="{FF2B5EF4-FFF2-40B4-BE49-F238E27FC236}">
              <a16:creationId xmlns:a16="http://schemas.microsoft.com/office/drawing/2014/main" id="{0D503C47-AC12-409A-967B-30544FA411DA}"/>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55" name="ZoneTexte 854">
          <a:extLst>
            <a:ext uri="{FF2B5EF4-FFF2-40B4-BE49-F238E27FC236}">
              <a16:creationId xmlns:a16="http://schemas.microsoft.com/office/drawing/2014/main" id="{6B4870F6-7079-4747-86EB-5308DBAA525E}"/>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56" name="ZoneTexte 855">
          <a:extLst>
            <a:ext uri="{FF2B5EF4-FFF2-40B4-BE49-F238E27FC236}">
              <a16:creationId xmlns:a16="http://schemas.microsoft.com/office/drawing/2014/main" id="{7E52F964-CD3F-4FE0-8D61-E51EAE61ED9D}"/>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57" name="ZoneTexte 856">
          <a:extLst>
            <a:ext uri="{FF2B5EF4-FFF2-40B4-BE49-F238E27FC236}">
              <a16:creationId xmlns:a16="http://schemas.microsoft.com/office/drawing/2014/main" id="{EF966B4F-A961-4FD3-BCDB-5A9F60F4A1B9}"/>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58" name="ZoneTexte 857">
          <a:extLst>
            <a:ext uri="{FF2B5EF4-FFF2-40B4-BE49-F238E27FC236}">
              <a16:creationId xmlns:a16="http://schemas.microsoft.com/office/drawing/2014/main" id="{9196AA17-B5A9-473B-A575-3EF776DA1591}"/>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59" name="ZoneTexte 858">
          <a:extLst>
            <a:ext uri="{FF2B5EF4-FFF2-40B4-BE49-F238E27FC236}">
              <a16:creationId xmlns:a16="http://schemas.microsoft.com/office/drawing/2014/main" id="{46FF99BD-8D86-4E74-9A23-63CA70B886D2}"/>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60" name="ZoneTexte 859">
          <a:extLst>
            <a:ext uri="{FF2B5EF4-FFF2-40B4-BE49-F238E27FC236}">
              <a16:creationId xmlns:a16="http://schemas.microsoft.com/office/drawing/2014/main" id="{1F738F80-2A39-4C00-9087-C1EC134A3FBA}"/>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61" name="ZoneTexte 860">
          <a:extLst>
            <a:ext uri="{FF2B5EF4-FFF2-40B4-BE49-F238E27FC236}">
              <a16:creationId xmlns:a16="http://schemas.microsoft.com/office/drawing/2014/main" id="{A34AAF5D-74A2-4542-821B-BDB1C4B4BB6F}"/>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62" name="ZoneTexte 861">
          <a:extLst>
            <a:ext uri="{FF2B5EF4-FFF2-40B4-BE49-F238E27FC236}">
              <a16:creationId xmlns:a16="http://schemas.microsoft.com/office/drawing/2014/main" id="{A9383DC8-B7E6-4E0E-A554-1EF3B1175305}"/>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63" name="ZoneTexte 862">
          <a:extLst>
            <a:ext uri="{FF2B5EF4-FFF2-40B4-BE49-F238E27FC236}">
              <a16:creationId xmlns:a16="http://schemas.microsoft.com/office/drawing/2014/main" id="{5C0F94D1-DB06-4A6A-B2DF-24114D0D325D}"/>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64" name="ZoneTexte 863">
          <a:extLst>
            <a:ext uri="{FF2B5EF4-FFF2-40B4-BE49-F238E27FC236}">
              <a16:creationId xmlns:a16="http://schemas.microsoft.com/office/drawing/2014/main" id="{E69ED4B1-682E-47CC-836D-F56FFF928234}"/>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65" name="ZoneTexte 864">
          <a:extLst>
            <a:ext uri="{FF2B5EF4-FFF2-40B4-BE49-F238E27FC236}">
              <a16:creationId xmlns:a16="http://schemas.microsoft.com/office/drawing/2014/main" id="{7C99B2F3-57D7-46C2-901D-B966146598F7}"/>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66" name="ZoneTexte 865">
          <a:extLst>
            <a:ext uri="{FF2B5EF4-FFF2-40B4-BE49-F238E27FC236}">
              <a16:creationId xmlns:a16="http://schemas.microsoft.com/office/drawing/2014/main" id="{A27536FC-DB25-4A46-81C4-8364EEC0230A}"/>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67" name="ZoneTexte 866">
          <a:extLst>
            <a:ext uri="{FF2B5EF4-FFF2-40B4-BE49-F238E27FC236}">
              <a16:creationId xmlns:a16="http://schemas.microsoft.com/office/drawing/2014/main" id="{468DBC38-08C9-4BFF-87D4-2FB8B2B3556C}"/>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68" name="ZoneTexte 867">
          <a:extLst>
            <a:ext uri="{FF2B5EF4-FFF2-40B4-BE49-F238E27FC236}">
              <a16:creationId xmlns:a16="http://schemas.microsoft.com/office/drawing/2014/main" id="{90A780B9-B8F8-49AB-A35A-4590C2F06208}"/>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69" name="ZoneTexte 868">
          <a:extLst>
            <a:ext uri="{FF2B5EF4-FFF2-40B4-BE49-F238E27FC236}">
              <a16:creationId xmlns:a16="http://schemas.microsoft.com/office/drawing/2014/main" id="{78220889-70F6-426D-AF05-C8EE36DE74CE}"/>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70" name="ZoneTexte 869">
          <a:extLst>
            <a:ext uri="{FF2B5EF4-FFF2-40B4-BE49-F238E27FC236}">
              <a16:creationId xmlns:a16="http://schemas.microsoft.com/office/drawing/2014/main" id="{AB0CE680-84AF-4DD2-86E1-1115DD814336}"/>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71" name="ZoneTexte 870">
          <a:extLst>
            <a:ext uri="{FF2B5EF4-FFF2-40B4-BE49-F238E27FC236}">
              <a16:creationId xmlns:a16="http://schemas.microsoft.com/office/drawing/2014/main" id="{833A5651-22E1-4AE7-BB13-56E92A3D2531}"/>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72" name="ZoneTexte 871">
          <a:extLst>
            <a:ext uri="{FF2B5EF4-FFF2-40B4-BE49-F238E27FC236}">
              <a16:creationId xmlns:a16="http://schemas.microsoft.com/office/drawing/2014/main" id="{4E7ABEEE-7569-4794-8D2E-9FB270E10E03}"/>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73" name="ZoneTexte 872">
          <a:extLst>
            <a:ext uri="{FF2B5EF4-FFF2-40B4-BE49-F238E27FC236}">
              <a16:creationId xmlns:a16="http://schemas.microsoft.com/office/drawing/2014/main" id="{0D38ADDA-2F45-4AD3-8600-11DC51C2F510}"/>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74" name="ZoneTexte 873">
          <a:extLst>
            <a:ext uri="{FF2B5EF4-FFF2-40B4-BE49-F238E27FC236}">
              <a16:creationId xmlns:a16="http://schemas.microsoft.com/office/drawing/2014/main" id="{20D5173C-DA77-4A5D-9C69-D3571D0367C5}"/>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75" name="ZoneTexte 874">
          <a:extLst>
            <a:ext uri="{FF2B5EF4-FFF2-40B4-BE49-F238E27FC236}">
              <a16:creationId xmlns:a16="http://schemas.microsoft.com/office/drawing/2014/main" id="{A0A0CBE4-A181-42C0-AA09-E1CF2B8C0312}"/>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76" name="ZoneTexte 875">
          <a:extLst>
            <a:ext uri="{FF2B5EF4-FFF2-40B4-BE49-F238E27FC236}">
              <a16:creationId xmlns:a16="http://schemas.microsoft.com/office/drawing/2014/main" id="{7C17A5FF-9CEE-4A60-A5D1-127D3B06642F}"/>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77" name="ZoneTexte 876">
          <a:extLst>
            <a:ext uri="{FF2B5EF4-FFF2-40B4-BE49-F238E27FC236}">
              <a16:creationId xmlns:a16="http://schemas.microsoft.com/office/drawing/2014/main" id="{2EDF38B6-0B91-4205-8385-41C8B2CDD124}"/>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78" name="ZoneTexte 877">
          <a:extLst>
            <a:ext uri="{FF2B5EF4-FFF2-40B4-BE49-F238E27FC236}">
              <a16:creationId xmlns:a16="http://schemas.microsoft.com/office/drawing/2014/main" id="{E7201389-F44D-4B14-9C31-981B4B3BFDFF}"/>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879" name="ZoneTexte 878">
          <a:extLst>
            <a:ext uri="{FF2B5EF4-FFF2-40B4-BE49-F238E27FC236}">
              <a16:creationId xmlns:a16="http://schemas.microsoft.com/office/drawing/2014/main" id="{0177A8A5-9BE6-4978-BEC3-6F172AB5A0B2}"/>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80" name="ZoneTexte 879">
          <a:extLst>
            <a:ext uri="{FF2B5EF4-FFF2-40B4-BE49-F238E27FC236}">
              <a16:creationId xmlns:a16="http://schemas.microsoft.com/office/drawing/2014/main" id="{94621C6B-BE58-4C91-87B4-DF77A8E255B0}"/>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81" name="ZoneTexte 880">
          <a:extLst>
            <a:ext uri="{FF2B5EF4-FFF2-40B4-BE49-F238E27FC236}">
              <a16:creationId xmlns:a16="http://schemas.microsoft.com/office/drawing/2014/main" id="{5A1AA841-8548-4CCC-A597-C4ADC98D7A3B}"/>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82" name="ZoneTexte 881">
          <a:extLst>
            <a:ext uri="{FF2B5EF4-FFF2-40B4-BE49-F238E27FC236}">
              <a16:creationId xmlns:a16="http://schemas.microsoft.com/office/drawing/2014/main" id="{79E76BDE-47BF-40B8-8582-B03EE1EC6506}"/>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83" name="ZoneTexte 882">
          <a:extLst>
            <a:ext uri="{FF2B5EF4-FFF2-40B4-BE49-F238E27FC236}">
              <a16:creationId xmlns:a16="http://schemas.microsoft.com/office/drawing/2014/main" id="{DDFC2165-193D-4417-9D36-5374D92704CE}"/>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84" name="ZoneTexte 883">
          <a:extLst>
            <a:ext uri="{FF2B5EF4-FFF2-40B4-BE49-F238E27FC236}">
              <a16:creationId xmlns:a16="http://schemas.microsoft.com/office/drawing/2014/main" id="{1A227755-ACD4-4654-8D27-2EA84C8D5F69}"/>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85" name="ZoneTexte 884">
          <a:extLst>
            <a:ext uri="{FF2B5EF4-FFF2-40B4-BE49-F238E27FC236}">
              <a16:creationId xmlns:a16="http://schemas.microsoft.com/office/drawing/2014/main" id="{24E8363B-ADEC-47C8-AD4D-21CD409579DF}"/>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86" name="ZoneTexte 885">
          <a:extLst>
            <a:ext uri="{FF2B5EF4-FFF2-40B4-BE49-F238E27FC236}">
              <a16:creationId xmlns:a16="http://schemas.microsoft.com/office/drawing/2014/main" id="{FD891101-E3F9-4E5D-9445-981B8B4A2BBA}"/>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87" name="ZoneTexte 886">
          <a:extLst>
            <a:ext uri="{FF2B5EF4-FFF2-40B4-BE49-F238E27FC236}">
              <a16:creationId xmlns:a16="http://schemas.microsoft.com/office/drawing/2014/main" id="{9D134070-7B49-4A14-A847-0A3ED45FC734}"/>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88" name="ZoneTexte 887">
          <a:extLst>
            <a:ext uri="{FF2B5EF4-FFF2-40B4-BE49-F238E27FC236}">
              <a16:creationId xmlns:a16="http://schemas.microsoft.com/office/drawing/2014/main" id="{0EFC7562-23A9-40F9-82EC-C56DCFD4E6EC}"/>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89" name="ZoneTexte 888">
          <a:extLst>
            <a:ext uri="{FF2B5EF4-FFF2-40B4-BE49-F238E27FC236}">
              <a16:creationId xmlns:a16="http://schemas.microsoft.com/office/drawing/2014/main" id="{5000BB98-E7E4-48EA-8762-11569A150B27}"/>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90" name="ZoneTexte 889">
          <a:extLst>
            <a:ext uri="{FF2B5EF4-FFF2-40B4-BE49-F238E27FC236}">
              <a16:creationId xmlns:a16="http://schemas.microsoft.com/office/drawing/2014/main" id="{DB78B305-34FD-4690-88DF-5A8AB73312E6}"/>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91" name="ZoneTexte 890">
          <a:extLst>
            <a:ext uri="{FF2B5EF4-FFF2-40B4-BE49-F238E27FC236}">
              <a16:creationId xmlns:a16="http://schemas.microsoft.com/office/drawing/2014/main" id="{FE31EA99-97E5-48D6-BEFA-7E93139FFA09}"/>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92" name="ZoneTexte 891">
          <a:extLst>
            <a:ext uri="{FF2B5EF4-FFF2-40B4-BE49-F238E27FC236}">
              <a16:creationId xmlns:a16="http://schemas.microsoft.com/office/drawing/2014/main" id="{0122C933-7515-45FF-A8DF-BE68AB6B6542}"/>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93" name="ZoneTexte 892">
          <a:extLst>
            <a:ext uri="{FF2B5EF4-FFF2-40B4-BE49-F238E27FC236}">
              <a16:creationId xmlns:a16="http://schemas.microsoft.com/office/drawing/2014/main" id="{794F340C-0AD7-43D3-A7FC-E90D877D5599}"/>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94" name="ZoneTexte 893">
          <a:extLst>
            <a:ext uri="{FF2B5EF4-FFF2-40B4-BE49-F238E27FC236}">
              <a16:creationId xmlns:a16="http://schemas.microsoft.com/office/drawing/2014/main" id="{FE529962-AFF5-4370-AC29-CA353ACD5A88}"/>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95" name="ZoneTexte 894">
          <a:extLst>
            <a:ext uri="{FF2B5EF4-FFF2-40B4-BE49-F238E27FC236}">
              <a16:creationId xmlns:a16="http://schemas.microsoft.com/office/drawing/2014/main" id="{9220468C-F8FC-4677-B7DC-6B3611ED065D}"/>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96" name="ZoneTexte 895">
          <a:extLst>
            <a:ext uri="{FF2B5EF4-FFF2-40B4-BE49-F238E27FC236}">
              <a16:creationId xmlns:a16="http://schemas.microsoft.com/office/drawing/2014/main" id="{1F086728-36AA-4F04-85E5-DFE1014E2FD0}"/>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97" name="ZoneTexte 896">
          <a:extLst>
            <a:ext uri="{FF2B5EF4-FFF2-40B4-BE49-F238E27FC236}">
              <a16:creationId xmlns:a16="http://schemas.microsoft.com/office/drawing/2014/main" id="{7EA3C692-460F-49DD-8FF3-90BA62674715}"/>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98" name="ZoneTexte 897">
          <a:extLst>
            <a:ext uri="{FF2B5EF4-FFF2-40B4-BE49-F238E27FC236}">
              <a16:creationId xmlns:a16="http://schemas.microsoft.com/office/drawing/2014/main" id="{A742A927-1105-4E99-B4F1-A923E40EAF11}"/>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899" name="ZoneTexte 898">
          <a:extLst>
            <a:ext uri="{FF2B5EF4-FFF2-40B4-BE49-F238E27FC236}">
              <a16:creationId xmlns:a16="http://schemas.microsoft.com/office/drawing/2014/main" id="{2DED641E-0236-496A-A108-B978EFA3620E}"/>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900" name="ZoneTexte 899">
          <a:extLst>
            <a:ext uri="{FF2B5EF4-FFF2-40B4-BE49-F238E27FC236}">
              <a16:creationId xmlns:a16="http://schemas.microsoft.com/office/drawing/2014/main" id="{EA2F98FC-8986-450A-8924-DACCB4E0F13C}"/>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901" name="ZoneTexte 900">
          <a:extLst>
            <a:ext uri="{FF2B5EF4-FFF2-40B4-BE49-F238E27FC236}">
              <a16:creationId xmlns:a16="http://schemas.microsoft.com/office/drawing/2014/main" id="{ACF6BCF8-58FC-4C6C-AE58-83A9D32AF86A}"/>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02" name="ZoneTexte 901">
          <a:extLst>
            <a:ext uri="{FF2B5EF4-FFF2-40B4-BE49-F238E27FC236}">
              <a16:creationId xmlns:a16="http://schemas.microsoft.com/office/drawing/2014/main" id="{4C6F6E03-45C0-42EA-993B-5904B8A57B07}"/>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903" name="ZoneTexte 902">
          <a:extLst>
            <a:ext uri="{FF2B5EF4-FFF2-40B4-BE49-F238E27FC236}">
              <a16:creationId xmlns:a16="http://schemas.microsoft.com/office/drawing/2014/main" id="{03DE15A0-C9A7-4691-B033-98AB9D905B01}"/>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904" name="ZoneTexte 903">
          <a:extLst>
            <a:ext uri="{FF2B5EF4-FFF2-40B4-BE49-F238E27FC236}">
              <a16:creationId xmlns:a16="http://schemas.microsoft.com/office/drawing/2014/main" id="{5DE79C91-DB2D-4446-8346-6DB40E16DF0A}"/>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05" name="ZoneTexte 904">
          <a:extLst>
            <a:ext uri="{FF2B5EF4-FFF2-40B4-BE49-F238E27FC236}">
              <a16:creationId xmlns:a16="http://schemas.microsoft.com/office/drawing/2014/main" id="{0984C6F3-DE2B-4CB9-8F95-CF44A9918FAA}"/>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06" name="ZoneTexte 905">
          <a:extLst>
            <a:ext uri="{FF2B5EF4-FFF2-40B4-BE49-F238E27FC236}">
              <a16:creationId xmlns:a16="http://schemas.microsoft.com/office/drawing/2014/main" id="{A7BC03E6-80E3-4272-8276-471415FDE921}"/>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907" name="ZoneTexte 906">
          <a:extLst>
            <a:ext uri="{FF2B5EF4-FFF2-40B4-BE49-F238E27FC236}">
              <a16:creationId xmlns:a16="http://schemas.microsoft.com/office/drawing/2014/main" id="{AF0E5D18-BDC9-4DDF-9860-0616F1F35F09}"/>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908" name="ZoneTexte 907">
          <a:extLst>
            <a:ext uri="{FF2B5EF4-FFF2-40B4-BE49-F238E27FC236}">
              <a16:creationId xmlns:a16="http://schemas.microsoft.com/office/drawing/2014/main" id="{24F15DDE-BDB3-4FB7-B284-B08BCDE95E62}"/>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09" name="ZoneTexte 908">
          <a:extLst>
            <a:ext uri="{FF2B5EF4-FFF2-40B4-BE49-F238E27FC236}">
              <a16:creationId xmlns:a16="http://schemas.microsoft.com/office/drawing/2014/main" id="{03E93DC0-18CE-44DC-9C10-373F35EA9024}"/>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10" name="ZoneTexte 909">
          <a:extLst>
            <a:ext uri="{FF2B5EF4-FFF2-40B4-BE49-F238E27FC236}">
              <a16:creationId xmlns:a16="http://schemas.microsoft.com/office/drawing/2014/main" id="{04DDC516-9937-44E3-8C63-607F100B06C1}"/>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11" name="ZoneTexte 910">
          <a:extLst>
            <a:ext uri="{FF2B5EF4-FFF2-40B4-BE49-F238E27FC236}">
              <a16:creationId xmlns:a16="http://schemas.microsoft.com/office/drawing/2014/main" id="{3AC1100E-4CFA-41E1-B9E7-11100DD86379}"/>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12" name="ZoneTexte 911">
          <a:extLst>
            <a:ext uri="{FF2B5EF4-FFF2-40B4-BE49-F238E27FC236}">
              <a16:creationId xmlns:a16="http://schemas.microsoft.com/office/drawing/2014/main" id="{C121BE78-3089-4BAD-8939-D43FF7052A0D}"/>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13" name="ZoneTexte 912">
          <a:extLst>
            <a:ext uri="{FF2B5EF4-FFF2-40B4-BE49-F238E27FC236}">
              <a16:creationId xmlns:a16="http://schemas.microsoft.com/office/drawing/2014/main" id="{2DB058F8-4CB8-4696-9695-9E8E04748CF3}"/>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14" name="ZoneTexte 913">
          <a:extLst>
            <a:ext uri="{FF2B5EF4-FFF2-40B4-BE49-F238E27FC236}">
              <a16:creationId xmlns:a16="http://schemas.microsoft.com/office/drawing/2014/main" id="{AABF55A5-D8D2-4B41-A7AF-DE30D9407E1E}"/>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15" name="ZoneTexte 914">
          <a:extLst>
            <a:ext uri="{FF2B5EF4-FFF2-40B4-BE49-F238E27FC236}">
              <a16:creationId xmlns:a16="http://schemas.microsoft.com/office/drawing/2014/main" id="{3BB5143E-362F-4B56-BD54-BD94E68E0E2C}"/>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16" name="ZoneTexte 915">
          <a:extLst>
            <a:ext uri="{FF2B5EF4-FFF2-40B4-BE49-F238E27FC236}">
              <a16:creationId xmlns:a16="http://schemas.microsoft.com/office/drawing/2014/main" id="{F78DDE9A-A73A-4D5E-BEAF-33C1141BD5D7}"/>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17" name="ZoneTexte 916">
          <a:extLst>
            <a:ext uri="{FF2B5EF4-FFF2-40B4-BE49-F238E27FC236}">
              <a16:creationId xmlns:a16="http://schemas.microsoft.com/office/drawing/2014/main" id="{A3B6A477-E8CB-4D24-A4C8-B84322E7FB73}"/>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18" name="ZoneTexte 917">
          <a:extLst>
            <a:ext uri="{FF2B5EF4-FFF2-40B4-BE49-F238E27FC236}">
              <a16:creationId xmlns:a16="http://schemas.microsoft.com/office/drawing/2014/main" id="{69BF2A32-DE30-4D7C-8067-96B54847E9B5}"/>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19" name="ZoneTexte 918">
          <a:extLst>
            <a:ext uri="{FF2B5EF4-FFF2-40B4-BE49-F238E27FC236}">
              <a16:creationId xmlns:a16="http://schemas.microsoft.com/office/drawing/2014/main" id="{5A84A390-50FD-4DA9-A827-2731DB2910DA}"/>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20" name="ZoneTexte 919">
          <a:extLst>
            <a:ext uri="{FF2B5EF4-FFF2-40B4-BE49-F238E27FC236}">
              <a16:creationId xmlns:a16="http://schemas.microsoft.com/office/drawing/2014/main" id="{C4247DA5-58DB-4CC7-B08A-A5BE48E64B06}"/>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21" name="ZoneTexte 920">
          <a:extLst>
            <a:ext uri="{FF2B5EF4-FFF2-40B4-BE49-F238E27FC236}">
              <a16:creationId xmlns:a16="http://schemas.microsoft.com/office/drawing/2014/main" id="{A66EA47C-A723-42F4-A3AD-7E5B2AF72616}"/>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22" name="ZoneTexte 921">
          <a:extLst>
            <a:ext uri="{FF2B5EF4-FFF2-40B4-BE49-F238E27FC236}">
              <a16:creationId xmlns:a16="http://schemas.microsoft.com/office/drawing/2014/main" id="{061C3C28-DBB5-491E-8CE6-3BE27F543738}"/>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23" name="ZoneTexte 922">
          <a:extLst>
            <a:ext uri="{FF2B5EF4-FFF2-40B4-BE49-F238E27FC236}">
              <a16:creationId xmlns:a16="http://schemas.microsoft.com/office/drawing/2014/main" id="{3F1E4503-4D73-4D5E-9B3A-2089E7C57CF2}"/>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24" name="ZoneTexte 923">
          <a:extLst>
            <a:ext uri="{FF2B5EF4-FFF2-40B4-BE49-F238E27FC236}">
              <a16:creationId xmlns:a16="http://schemas.microsoft.com/office/drawing/2014/main" id="{A628202F-7266-4862-97A1-0EF4FD86637D}"/>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25" name="ZoneTexte 924">
          <a:extLst>
            <a:ext uri="{FF2B5EF4-FFF2-40B4-BE49-F238E27FC236}">
              <a16:creationId xmlns:a16="http://schemas.microsoft.com/office/drawing/2014/main" id="{E75AF924-01B2-454C-8849-10D42E3E04A7}"/>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26" name="ZoneTexte 925">
          <a:extLst>
            <a:ext uri="{FF2B5EF4-FFF2-40B4-BE49-F238E27FC236}">
              <a16:creationId xmlns:a16="http://schemas.microsoft.com/office/drawing/2014/main" id="{7DB7203B-3664-436C-B9F5-59A9B06FE36F}"/>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27" name="ZoneTexte 926">
          <a:extLst>
            <a:ext uri="{FF2B5EF4-FFF2-40B4-BE49-F238E27FC236}">
              <a16:creationId xmlns:a16="http://schemas.microsoft.com/office/drawing/2014/main" id="{BCA63953-D5C6-4F00-A2D8-C2E76F109E63}"/>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28" name="ZoneTexte 927">
          <a:extLst>
            <a:ext uri="{FF2B5EF4-FFF2-40B4-BE49-F238E27FC236}">
              <a16:creationId xmlns:a16="http://schemas.microsoft.com/office/drawing/2014/main" id="{286C2E19-9E26-41C2-BCB9-E0536362CDAA}"/>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29" name="ZoneTexte 928">
          <a:extLst>
            <a:ext uri="{FF2B5EF4-FFF2-40B4-BE49-F238E27FC236}">
              <a16:creationId xmlns:a16="http://schemas.microsoft.com/office/drawing/2014/main" id="{AF600D9A-EED3-4635-AF84-483A0ADADF80}"/>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30" name="ZoneTexte 929">
          <a:extLst>
            <a:ext uri="{FF2B5EF4-FFF2-40B4-BE49-F238E27FC236}">
              <a16:creationId xmlns:a16="http://schemas.microsoft.com/office/drawing/2014/main" id="{CB4D70AD-EBE7-46F3-A8C7-60AB0CCC3917}"/>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31" name="ZoneTexte 930">
          <a:extLst>
            <a:ext uri="{FF2B5EF4-FFF2-40B4-BE49-F238E27FC236}">
              <a16:creationId xmlns:a16="http://schemas.microsoft.com/office/drawing/2014/main" id="{A4124BCD-149F-40FE-98FA-F6DB643F879D}"/>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32" name="ZoneTexte 931">
          <a:extLst>
            <a:ext uri="{FF2B5EF4-FFF2-40B4-BE49-F238E27FC236}">
              <a16:creationId xmlns:a16="http://schemas.microsoft.com/office/drawing/2014/main" id="{E89B2955-2EC5-4249-8D49-962E5762591A}"/>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33" name="ZoneTexte 932">
          <a:extLst>
            <a:ext uri="{FF2B5EF4-FFF2-40B4-BE49-F238E27FC236}">
              <a16:creationId xmlns:a16="http://schemas.microsoft.com/office/drawing/2014/main" id="{93121770-9B8B-46C6-A0DB-ED1877E33F0D}"/>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34" name="ZoneTexte 933">
          <a:extLst>
            <a:ext uri="{FF2B5EF4-FFF2-40B4-BE49-F238E27FC236}">
              <a16:creationId xmlns:a16="http://schemas.microsoft.com/office/drawing/2014/main" id="{2532FF9C-1DF4-41B6-9DFE-C42F49DB22BE}"/>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35" name="ZoneTexte 934">
          <a:extLst>
            <a:ext uri="{FF2B5EF4-FFF2-40B4-BE49-F238E27FC236}">
              <a16:creationId xmlns:a16="http://schemas.microsoft.com/office/drawing/2014/main" id="{5C7743F9-5E89-4F65-8A4C-475F14908AA5}"/>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36" name="ZoneTexte 935">
          <a:extLst>
            <a:ext uri="{FF2B5EF4-FFF2-40B4-BE49-F238E27FC236}">
              <a16:creationId xmlns:a16="http://schemas.microsoft.com/office/drawing/2014/main" id="{7DF4223F-A2FE-4714-91DE-8BE5F720622F}"/>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937" name="ZoneTexte 936">
          <a:extLst>
            <a:ext uri="{FF2B5EF4-FFF2-40B4-BE49-F238E27FC236}">
              <a16:creationId xmlns:a16="http://schemas.microsoft.com/office/drawing/2014/main" id="{C6767ADD-0977-462B-9A88-5D40CC5922C2}"/>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38" name="ZoneTexte 937">
          <a:extLst>
            <a:ext uri="{FF2B5EF4-FFF2-40B4-BE49-F238E27FC236}">
              <a16:creationId xmlns:a16="http://schemas.microsoft.com/office/drawing/2014/main" id="{946BAE71-A8E7-43A4-B8C6-20F357AA9924}"/>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39" name="ZoneTexte 938">
          <a:extLst>
            <a:ext uri="{FF2B5EF4-FFF2-40B4-BE49-F238E27FC236}">
              <a16:creationId xmlns:a16="http://schemas.microsoft.com/office/drawing/2014/main" id="{2BE683E7-AEFA-4C51-BAC3-36B4F0E5BA97}"/>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40" name="ZoneTexte 939">
          <a:extLst>
            <a:ext uri="{FF2B5EF4-FFF2-40B4-BE49-F238E27FC236}">
              <a16:creationId xmlns:a16="http://schemas.microsoft.com/office/drawing/2014/main" id="{FF89A275-33C5-4E77-BF53-1FB0EAF0A2BF}"/>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41" name="ZoneTexte 940">
          <a:extLst>
            <a:ext uri="{FF2B5EF4-FFF2-40B4-BE49-F238E27FC236}">
              <a16:creationId xmlns:a16="http://schemas.microsoft.com/office/drawing/2014/main" id="{1156E8AA-6D6F-4791-8E08-5B54275ACD86}"/>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42" name="ZoneTexte 941">
          <a:extLst>
            <a:ext uri="{FF2B5EF4-FFF2-40B4-BE49-F238E27FC236}">
              <a16:creationId xmlns:a16="http://schemas.microsoft.com/office/drawing/2014/main" id="{808E9EAC-A623-4F33-88C5-BE04D05EECBD}"/>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43" name="ZoneTexte 942">
          <a:extLst>
            <a:ext uri="{FF2B5EF4-FFF2-40B4-BE49-F238E27FC236}">
              <a16:creationId xmlns:a16="http://schemas.microsoft.com/office/drawing/2014/main" id="{CBE47AA4-AA31-4E1F-896F-B9925434049E}"/>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44" name="ZoneTexte 943">
          <a:extLst>
            <a:ext uri="{FF2B5EF4-FFF2-40B4-BE49-F238E27FC236}">
              <a16:creationId xmlns:a16="http://schemas.microsoft.com/office/drawing/2014/main" id="{44CC211F-29CE-4828-B46A-4AD27EBA19B3}"/>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45" name="ZoneTexte 944">
          <a:extLst>
            <a:ext uri="{FF2B5EF4-FFF2-40B4-BE49-F238E27FC236}">
              <a16:creationId xmlns:a16="http://schemas.microsoft.com/office/drawing/2014/main" id="{3D818F68-BF83-42A0-ADDC-135BA82C7DD4}"/>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46" name="ZoneTexte 945">
          <a:extLst>
            <a:ext uri="{FF2B5EF4-FFF2-40B4-BE49-F238E27FC236}">
              <a16:creationId xmlns:a16="http://schemas.microsoft.com/office/drawing/2014/main" id="{E0444EA2-2335-402A-8583-E458EEC70EC9}"/>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47" name="ZoneTexte 946">
          <a:extLst>
            <a:ext uri="{FF2B5EF4-FFF2-40B4-BE49-F238E27FC236}">
              <a16:creationId xmlns:a16="http://schemas.microsoft.com/office/drawing/2014/main" id="{8BA9FEA5-9CCF-45C3-815B-3CA802C304FD}"/>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48" name="ZoneTexte 947">
          <a:extLst>
            <a:ext uri="{FF2B5EF4-FFF2-40B4-BE49-F238E27FC236}">
              <a16:creationId xmlns:a16="http://schemas.microsoft.com/office/drawing/2014/main" id="{310B3CD1-DD8C-4289-B126-90A230BC90FC}"/>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49" name="ZoneTexte 948">
          <a:extLst>
            <a:ext uri="{FF2B5EF4-FFF2-40B4-BE49-F238E27FC236}">
              <a16:creationId xmlns:a16="http://schemas.microsoft.com/office/drawing/2014/main" id="{4816245D-3F6F-49EB-AFDF-02EC6F25E875}"/>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50" name="ZoneTexte 949">
          <a:extLst>
            <a:ext uri="{FF2B5EF4-FFF2-40B4-BE49-F238E27FC236}">
              <a16:creationId xmlns:a16="http://schemas.microsoft.com/office/drawing/2014/main" id="{2A8624D6-27FE-42B4-A527-FAFE82B57A73}"/>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51" name="ZoneTexte 950">
          <a:extLst>
            <a:ext uri="{FF2B5EF4-FFF2-40B4-BE49-F238E27FC236}">
              <a16:creationId xmlns:a16="http://schemas.microsoft.com/office/drawing/2014/main" id="{4AEBA3D8-28FC-42FA-97F6-C67B8103520C}"/>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52" name="ZoneTexte 951">
          <a:extLst>
            <a:ext uri="{FF2B5EF4-FFF2-40B4-BE49-F238E27FC236}">
              <a16:creationId xmlns:a16="http://schemas.microsoft.com/office/drawing/2014/main" id="{36204D00-D741-4005-9904-7BD66B724934}"/>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53" name="ZoneTexte 952">
          <a:extLst>
            <a:ext uri="{FF2B5EF4-FFF2-40B4-BE49-F238E27FC236}">
              <a16:creationId xmlns:a16="http://schemas.microsoft.com/office/drawing/2014/main" id="{50A3DB25-FBCD-4E25-BD5F-6EF94545B246}"/>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54" name="ZoneTexte 953">
          <a:extLst>
            <a:ext uri="{FF2B5EF4-FFF2-40B4-BE49-F238E27FC236}">
              <a16:creationId xmlns:a16="http://schemas.microsoft.com/office/drawing/2014/main" id="{2FB9C686-C21B-4C37-ACCD-94DB0A2619C5}"/>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55" name="ZoneTexte 954">
          <a:extLst>
            <a:ext uri="{FF2B5EF4-FFF2-40B4-BE49-F238E27FC236}">
              <a16:creationId xmlns:a16="http://schemas.microsoft.com/office/drawing/2014/main" id="{56F0A765-3D5A-4E76-B3A6-A5ABE11647EB}"/>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56" name="ZoneTexte 955">
          <a:extLst>
            <a:ext uri="{FF2B5EF4-FFF2-40B4-BE49-F238E27FC236}">
              <a16:creationId xmlns:a16="http://schemas.microsoft.com/office/drawing/2014/main" id="{3A628A54-DD03-42F3-A221-54925F943399}"/>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57" name="ZoneTexte 956">
          <a:extLst>
            <a:ext uri="{FF2B5EF4-FFF2-40B4-BE49-F238E27FC236}">
              <a16:creationId xmlns:a16="http://schemas.microsoft.com/office/drawing/2014/main" id="{04F00D68-774C-4BB9-93C2-700CA5325BD6}"/>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58" name="ZoneTexte 957">
          <a:extLst>
            <a:ext uri="{FF2B5EF4-FFF2-40B4-BE49-F238E27FC236}">
              <a16:creationId xmlns:a16="http://schemas.microsoft.com/office/drawing/2014/main" id="{F5F0550A-5413-4773-9CDA-D05C2D20594F}"/>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59" name="ZoneTexte 958">
          <a:extLst>
            <a:ext uri="{FF2B5EF4-FFF2-40B4-BE49-F238E27FC236}">
              <a16:creationId xmlns:a16="http://schemas.microsoft.com/office/drawing/2014/main" id="{545420EB-B8F6-499E-9D9A-252827341715}"/>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60" name="ZoneTexte 959">
          <a:extLst>
            <a:ext uri="{FF2B5EF4-FFF2-40B4-BE49-F238E27FC236}">
              <a16:creationId xmlns:a16="http://schemas.microsoft.com/office/drawing/2014/main" id="{43B98988-CED5-42C5-87E8-4E21192B3F42}"/>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61" name="ZoneTexte 960">
          <a:extLst>
            <a:ext uri="{FF2B5EF4-FFF2-40B4-BE49-F238E27FC236}">
              <a16:creationId xmlns:a16="http://schemas.microsoft.com/office/drawing/2014/main" id="{83C3F133-AA9C-4131-A395-F1C2679CD549}"/>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62" name="ZoneTexte 961">
          <a:extLst>
            <a:ext uri="{FF2B5EF4-FFF2-40B4-BE49-F238E27FC236}">
              <a16:creationId xmlns:a16="http://schemas.microsoft.com/office/drawing/2014/main" id="{90E0F6F7-C5C7-432B-A37B-182190D96D31}"/>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63" name="ZoneTexte 962">
          <a:extLst>
            <a:ext uri="{FF2B5EF4-FFF2-40B4-BE49-F238E27FC236}">
              <a16:creationId xmlns:a16="http://schemas.microsoft.com/office/drawing/2014/main" id="{94207121-E2A0-4478-B5F9-2F915C2FA552}"/>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64" name="ZoneTexte 963">
          <a:extLst>
            <a:ext uri="{FF2B5EF4-FFF2-40B4-BE49-F238E27FC236}">
              <a16:creationId xmlns:a16="http://schemas.microsoft.com/office/drawing/2014/main" id="{12D66007-7E59-40A2-9A19-533E0E9B18E7}"/>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65" name="ZoneTexte 964">
          <a:extLst>
            <a:ext uri="{FF2B5EF4-FFF2-40B4-BE49-F238E27FC236}">
              <a16:creationId xmlns:a16="http://schemas.microsoft.com/office/drawing/2014/main" id="{FB22639B-2126-489D-AD8E-EE1CD79859BA}"/>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966" name="ZoneTexte 965">
          <a:extLst>
            <a:ext uri="{FF2B5EF4-FFF2-40B4-BE49-F238E27FC236}">
              <a16:creationId xmlns:a16="http://schemas.microsoft.com/office/drawing/2014/main" id="{D7AFE6DF-6EDA-4245-95CF-F6783FDA6891}"/>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67" name="ZoneTexte 966">
          <a:extLst>
            <a:ext uri="{FF2B5EF4-FFF2-40B4-BE49-F238E27FC236}">
              <a16:creationId xmlns:a16="http://schemas.microsoft.com/office/drawing/2014/main" id="{9BEC73B1-514E-4891-810F-DCC594AC3F4B}"/>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68" name="ZoneTexte 967">
          <a:extLst>
            <a:ext uri="{FF2B5EF4-FFF2-40B4-BE49-F238E27FC236}">
              <a16:creationId xmlns:a16="http://schemas.microsoft.com/office/drawing/2014/main" id="{E5D1AC43-AA27-4C69-B199-3ED07F75AF1E}"/>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69" name="ZoneTexte 968">
          <a:extLst>
            <a:ext uri="{FF2B5EF4-FFF2-40B4-BE49-F238E27FC236}">
              <a16:creationId xmlns:a16="http://schemas.microsoft.com/office/drawing/2014/main" id="{F2EC239C-E237-454B-8036-267C7DFA7E94}"/>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70" name="ZoneTexte 969">
          <a:extLst>
            <a:ext uri="{FF2B5EF4-FFF2-40B4-BE49-F238E27FC236}">
              <a16:creationId xmlns:a16="http://schemas.microsoft.com/office/drawing/2014/main" id="{4F9C1A73-8EAF-416F-AF1B-C1EE3A9E7C52}"/>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71" name="ZoneTexte 970">
          <a:extLst>
            <a:ext uri="{FF2B5EF4-FFF2-40B4-BE49-F238E27FC236}">
              <a16:creationId xmlns:a16="http://schemas.microsoft.com/office/drawing/2014/main" id="{C87D6FEA-E5B7-4773-AE3C-C62F8A9C6793}"/>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72" name="ZoneTexte 971">
          <a:extLst>
            <a:ext uri="{FF2B5EF4-FFF2-40B4-BE49-F238E27FC236}">
              <a16:creationId xmlns:a16="http://schemas.microsoft.com/office/drawing/2014/main" id="{33A08AA2-BD0D-479E-9817-2FF249FE4A8D}"/>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73" name="ZoneTexte 972">
          <a:extLst>
            <a:ext uri="{FF2B5EF4-FFF2-40B4-BE49-F238E27FC236}">
              <a16:creationId xmlns:a16="http://schemas.microsoft.com/office/drawing/2014/main" id="{7EF38F87-C724-4AB2-9210-60AD371C7E0D}"/>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74" name="ZoneTexte 973">
          <a:extLst>
            <a:ext uri="{FF2B5EF4-FFF2-40B4-BE49-F238E27FC236}">
              <a16:creationId xmlns:a16="http://schemas.microsoft.com/office/drawing/2014/main" id="{29871A92-760E-4580-82E0-6210BD429FC5}"/>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75" name="ZoneTexte 974">
          <a:extLst>
            <a:ext uri="{FF2B5EF4-FFF2-40B4-BE49-F238E27FC236}">
              <a16:creationId xmlns:a16="http://schemas.microsoft.com/office/drawing/2014/main" id="{08F9497B-C6E4-4195-BF2F-F0E7C89928C2}"/>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76" name="ZoneTexte 975">
          <a:extLst>
            <a:ext uri="{FF2B5EF4-FFF2-40B4-BE49-F238E27FC236}">
              <a16:creationId xmlns:a16="http://schemas.microsoft.com/office/drawing/2014/main" id="{B92FAD72-0C0B-486D-A3BA-7DB43CEA712F}"/>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77" name="ZoneTexte 976">
          <a:extLst>
            <a:ext uri="{FF2B5EF4-FFF2-40B4-BE49-F238E27FC236}">
              <a16:creationId xmlns:a16="http://schemas.microsoft.com/office/drawing/2014/main" id="{C60F59F1-FA93-4CF7-8267-2F24B5B898BB}"/>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78" name="ZoneTexte 977">
          <a:extLst>
            <a:ext uri="{FF2B5EF4-FFF2-40B4-BE49-F238E27FC236}">
              <a16:creationId xmlns:a16="http://schemas.microsoft.com/office/drawing/2014/main" id="{8F3DAA74-571C-45E6-AB03-05B929C26068}"/>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79" name="ZoneTexte 978">
          <a:extLst>
            <a:ext uri="{FF2B5EF4-FFF2-40B4-BE49-F238E27FC236}">
              <a16:creationId xmlns:a16="http://schemas.microsoft.com/office/drawing/2014/main" id="{DB2ECFAC-6AF0-4FE6-B9D6-2E0B3FA2985E}"/>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80" name="ZoneTexte 979">
          <a:extLst>
            <a:ext uri="{FF2B5EF4-FFF2-40B4-BE49-F238E27FC236}">
              <a16:creationId xmlns:a16="http://schemas.microsoft.com/office/drawing/2014/main" id="{C6CA5569-E42C-43D6-B6C1-8ACD013DB167}"/>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81" name="ZoneTexte 980">
          <a:extLst>
            <a:ext uri="{FF2B5EF4-FFF2-40B4-BE49-F238E27FC236}">
              <a16:creationId xmlns:a16="http://schemas.microsoft.com/office/drawing/2014/main" id="{7C8F6ACC-6A8B-40C9-ADBC-C1EA735E31D8}"/>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82" name="ZoneTexte 981">
          <a:extLst>
            <a:ext uri="{FF2B5EF4-FFF2-40B4-BE49-F238E27FC236}">
              <a16:creationId xmlns:a16="http://schemas.microsoft.com/office/drawing/2014/main" id="{81784CEB-EE10-47A8-BF12-F55814FE5C6C}"/>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83" name="ZoneTexte 982">
          <a:extLst>
            <a:ext uri="{FF2B5EF4-FFF2-40B4-BE49-F238E27FC236}">
              <a16:creationId xmlns:a16="http://schemas.microsoft.com/office/drawing/2014/main" id="{657E8008-B1AA-466C-8B31-6482AB048223}"/>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84" name="ZoneTexte 983">
          <a:extLst>
            <a:ext uri="{FF2B5EF4-FFF2-40B4-BE49-F238E27FC236}">
              <a16:creationId xmlns:a16="http://schemas.microsoft.com/office/drawing/2014/main" id="{D04D5EEA-6082-4932-9F1D-A25C071B2D20}"/>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85" name="ZoneTexte 984">
          <a:extLst>
            <a:ext uri="{FF2B5EF4-FFF2-40B4-BE49-F238E27FC236}">
              <a16:creationId xmlns:a16="http://schemas.microsoft.com/office/drawing/2014/main" id="{3F2AB843-2693-48ED-8D3B-DE7362A46D59}"/>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86" name="ZoneTexte 985">
          <a:extLst>
            <a:ext uri="{FF2B5EF4-FFF2-40B4-BE49-F238E27FC236}">
              <a16:creationId xmlns:a16="http://schemas.microsoft.com/office/drawing/2014/main" id="{A9D2128E-CA9D-46F6-831F-3BBC8F9347D8}"/>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87" name="ZoneTexte 986">
          <a:extLst>
            <a:ext uri="{FF2B5EF4-FFF2-40B4-BE49-F238E27FC236}">
              <a16:creationId xmlns:a16="http://schemas.microsoft.com/office/drawing/2014/main" id="{38DFCF0C-0146-4123-B5DF-546583965D0E}"/>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88" name="ZoneTexte 987">
          <a:extLst>
            <a:ext uri="{FF2B5EF4-FFF2-40B4-BE49-F238E27FC236}">
              <a16:creationId xmlns:a16="http://schemas.microsoft.com/office/drawing/2014/main" id="{0B5A9DA7-6005-4A92-9B63-BF3B1ED3B4D1}"/>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989" name="ZoneTexte 988">
          <a:extLst>
            <a:ext uri="{FF2B5EF4-FFF2-40B4-BE49-F238E27FC236}">
              <a16:creationId xmlns:a16="http://schemas.microsoft.com/office/drawing/2014/main" id="{5AA468E3-63C9-44F9-84A3-0891C4A1A985}"/>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90" name="ZoneTexte 989">
          <a:extLst>
            <a:ext uri="{FF2B5EF4-FFF2-40B4-BE49-F238E27FC236}">
              <a16:creationId xmlns:a16="http://schemas.microsoft.com/office/drawing/2014/main" id="{4E64BF06-3D7B-4DDD-A8FA-BBD630E9130B}"/>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91" name="ZoneTexte 990">
          <a:extLst>
            <a:ext uri="{FF2B5EF4-FFF2-40B4-BE49-F238E27FC236}">
              <a16:creationId xmlns:a16="http://schemas.microsoft.com/office/drawing/2014/main" id="{EA7E1D33-7DC4-4973-946D-023BBE196112}"/>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992" name="ZoneTexte 991">
          <a:extLst>
            <a:ext uri="{FF2B5EF4-FFF2-40B4-BE49-F238E27FC236}">
              <a16:creationId xmlns:a16="http://schemas.microsoft.com/office/drawing/2014/main" id="{0090A808-1A8F-41CA-89F9-2CFFF4656B9E}"/>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993" name="ZoneTexte 992">
          <a:extLst>
            <a:ext uri="{FF2B5EF4-FFF2-40B4-BE49-F238E27FC236}">
              <a16:creationId xmlns:a16="http://schemas.microsoft.com/office/drawing/2014/main" id="{5D12C79C-3092-47C1-9847-8583D0C3EDCF}"/>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94" name="ZoneTexte 993">
          <a:extLst>
            <a:ext uri="{FF2B5EF4-FFF2-40B4-BE49-F238E27FC236}">
              <a16:creationId xmlns:a16="http://schemas.microsoft.com/office/drawing/2014/main" id="{37713053-9E5F-4EB6-B549-99E779E5E1A8}"/>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995" name="ZoneTexte 994">
          <a:extLst>
            <a:ext uri="{FF2B5EF4-FFF2-40B4-BE49-F238E27FC236}">
              <a16:creationId xmlns:a16="http://schemas.microsoft.com/office/drawing/2014/main" id="{7DD34ED7-C8FE-4B9B-8B54-224A9B39468A}"/>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996" name="ZoneTexte 995">
          <a:extLst>
            <a:ext uri="{FF2B5EF4-FFF2-40B4-BE49-F238E27FC236}">
              <a16:creationId xmlns:a16="http://schemas.microsoft.com/office/drawing/2014/main" id="{694A13F3-DAF7-418E-A809-130821872752}"/>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997" name="ZoneTexte 996">
          <a:extLst>
            <a:ext uri="{FF2B5EF4-FFF2-40B4-BE49-F238E27FC236}">
              <a16:creationId xmlns:a16="http://schemas.microsoft.com/office/drawing/2014/main" id="{1110D811-0A5D-408A-B2F5-2305818801CB}"/>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998" name="ZoneTexte 997">
          <a:extLst>
            <a:ext uri="{FF2B5EF4-FFF2-40B4-BE49-F238E27FC236}">
              <a16:creationId xmlns:a16="http://schemas.microsoft.com/office/drawing/2014/main" id="{8374888B-77F1-4554-B258-04DD7BF33DCC}"/>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999" name="ZoneTexte 998">
          <a:extLst>
            <a:ext uri="{FF2B5EF4-FFF2-40B4-BE49-F238E27FC236}">
              <a16:creationId xmlns:a16="http://schemas.microsoft.com/office/drawing/2014/main" id="{4D2BD527-84BD-4890-83F4-F4BEA243AF3A}"/>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1000" name="ZoneTexte 999">
          <a:extLst>
            <a:ext uri="{FF2B5EF4-FFF2-40B4-BE49-F238E27FC236}">
              <a16:creationId xmlns:a16="http://schemas.microsoft.com/office/drawing/2014/main" id="{6A43164B-B0DD-4578-A444-0EC002C5259E}"/>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1001" name="ZoneTexte 1000">
          <a:extLst>
            <a:ext uri="{FF2B5EF4-FFF2-40B4-BE49-F238E27FC236}">
              <a16:creationId xmlns:a16="http://schemas.microsoft.com/office/drawing/2014/main" id="{97255173-5E0A-4E12-ADD2-DE639A862227}"/>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1002" name="ZoneTexte 1001">
          <a:extLst>
            <a:ext uri="{FF2B5EF4-FFF2-40B4-BE49-F238E27FC236}">
              <a16:creationId xmlns:a16="http://schemas.microsoft.com/office/drawing/2014/main" id="{5FC42270-6A55-4F9B-9845-433D796300A6}"/>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1003" name="ZoneTexte 1002">
          <a:extLst>
            <a:ext uri="{FF2B5EF4-FFF2-40B4-BE49-F238E27FC236}">
              <a16:creationId xmlns:a16="http://schemas.microsoft.com/office/drawing/2014/main" id="{9044DDED-E0F2-4130-A6F3-587BF4AE7A20}"/>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1004" name="ZoneTexte 1003">
          <a:extLst>
            <a:ext uri="{FF2B5EF4-FFF2-40B4-BE49-F238E27FC236}">
              <a16:creationId xmlns:a16="http://schemas.microsoft.com/office/drawing/2014/main" id="{3A520AF4-CDE4-44B3-9165-88569E532286}"/>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1005" name="ZoneTexte 1004">
          <a:extLst>
            <a:ext uri="{FF2B5EF4-FFF2-40B4-BE49-F238E27FC236}">
              <a16:creationId xmlns:a16="http://schemas.microsoft.com/office/drawing/2014/main" id="{9C1E1CF3-4C9D-4EFA-B88E-349B01320912}"/>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1006" name="ZoneTexte 1005">
          <a:extLst>
            <a:ext uri="{FF2B5EF4-FFF2-40B4-BE49-F238E27FC236}">
              <a16:creationId xmlns:a16="http://schemas.microsoft.com/office/drawing/2014/main" id="{916010FE-1EFF-4AEF-91E0-F80141429628}"/>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1007" name="ZoneTexte 1006">
          <a:extLst>
            <a:ext uri="{FF2B5EF4-FFF2-40B4-BE49-F238E27FC236}">
              <a16:creationId xmlns:a16="http://schemas.microsoft.com/office/drawing/2014/main" id="{CA5A7143-11E0-4423-8E1F-BFE21FB0BBC1}"/>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1008" name="ZoneTexte 1007">
          <a:extLst>
            <a:ext uri="{FF2B5EF4-FFF2-40B4-BE49-F238E27FC236}">
              <a16:creationId xmlns:a16="http://schemas.microsoft.com/office/drawing/2014/main" id="{9DBB7818-98DC-4EE8-B148-1014F023A035}"/>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1009" name="ZoneTexte 1008">
          <a:extLst>
            <a:ext uri="{FF2B5EF4-FFF2-40B4-BE49-F238E27FC236}">
              <a16:creationId xmlns:a16="http://schemas.microsoft.com/office/drawing/2014/main" id="{D18B4E48-C1E3-4F2D-ABE4-15618ADF972C}"/>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1010" name="ZoneTexte 1009">
          <a:extLst>
            <a:ext uri="{FF2B5EF4-FFF2-40B4-BE49-F238E27FC236}">
              <a16:creationId xmlns:a16="http://schemas.microsoft.com/office/drawing/2014/main" id="{E2BDA8AB-89AE-412B-9254-AF264046F731}"/>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1011" name="ZoneTexte 1010">
          <a:extLst>
            <a:ext uri="{FF2B5EF4-FFF2-40B4-BE49-F238E27FC236}">
              <a16:creationId xmlns:a16="http://schemas.microsoft.com/office/drawing/2014/main" id="{1A8EB40F-EC45-4A1F-BF12-0CDC4062094E}"/>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1012" name="ZoneTexte 1011">
          <a:extLst>
            <a:ext uri="{FF2B5EF4-FFF2-40B4-BE49-F238E27FC236}">
              <a16:creationId xmlns:a16="http://schemas.microsoft.com/office/drawing/2014/main" id="{79194DF7-A02D-47F3-9B70-DEE71FEE8F87}"/>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1013" name="ZoneTexte 1012">
          <a:extLst>
            <a:ext uri="{FF2B5EF4-FFF2-40B4-BE49-F238E27FC236}">
              <a16:creationId xmlns:a16="http://schemas.microsoft.com/office/drawing/2014/main" id="{E3D3CDB6-0B3F-4C2F-AB64-99ACFCF905C5}"/>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1014" name="ZoneTexte 1013">
          <a:extLst>
            <a:ext uri="{FF2B5EF4-FFF2-40B4-BE49-F238E27FC236}">
              <a16:creationId xmlns:a16="http://schemas.microsoft.com/office/drawing/2014/main" id="{39602617-DC3A-4BF3-91EE-3AFFD3741291}"/>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1015" name="ZoneTexte 1014">
          <a:extLst>
            <a:ext uri="{FF2B5EF4-FFF2-40B4-BE49-F238E27FC236}">
              <a16:creationId xmlns:a16="http://schemas.microsoft.com/office/drawing/2014/main" id="{0550F205-1B8B-4C30-A464-FA8050570A7D}"/>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1016" name="ZoneTexte 1015">
          <a:extLst>
            <a:ext uri="{FF2B5EF4-FFF2-40B4-BE49-F238E27FC236}">
              <a16:creationId xmlns:a16="http://schemas.microsoft.com/office/drawing/2014/main" id="{0107D305-6737-4600-9E3E-2BC368486E66}"/>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1017" name="ZoneTexte 1016">
          <a:extLst>
            <a:ext uri="{FF2B5EF4-FFF2-40B4-BE49-F238E27FC236}">
              <a16:creationId xmlns:a16="http://schemas.microsoft.com/office/drawing/2014/main" id="{C86959BC-2BBA-460D-ADAA-D02091B44E61}"/>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18" name="ZoneTexte 1017">
          <a:extLst>
            <a:ext uri="{FF2B5EF4-FFF2-40B4-BE49-F238E27FC236}">
              <a16:creationId xmlns:a16="http://schemas.microsoft.com/office/drawing/2014/main" id="{55397D05-5AED-4ABC-BC7A-DE6D40D32A2A}"/>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1019" name="ZoneTexte 1018">
          <a:extLst>
            <a:ext uri="{FF2B5EF4-FFF2-40B4-BE49-F238E27FC236}">
              <a16:creationId xmlns:a16="http://schemas.microsoft.com/office/drawing/2014/main" id="{3A90D752-2B49-4254-A921-821A481542FB}"/>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1020" name="ZoneTexte 1019">
          <a:extLst>
            <a:ext uri="{FF2B5EF4-FFF2-40B4-BE49-F238E27FC236}">
              <a16:creationId xmlns:a16="http://schemas.microsoft.com/office/drawing/2014/main" id="{721D7E20-1EC9-4479-A228-780A4DA51E67}"/>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21" name="ZoneTexte 1020">
          <a:extLst>
            <a:ext uri="{FF2B5EF4-FFF2-40B4-BE49-F238E27FC236}">
              <a16:creationId xmlns:a16="http://schemas.microsoft.com/office/drawing/2014/main" id="{6BF0F213-FD7E-48E7-B685-DBA78CD6BE1D}"/>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22" name="ZoneTexte 1021">
          <a:extLst>
            <a:ext uri="{FF2B5EF4-FFF2-40B4-BE49-F238E27FC236}">
              <a16:creationId xmlns:a16="http://schemas.microsoft.com/office/drawing/2014/main" id="{EC0AC840-7760-4FF8-967F-91CBE6CD6F3F}"/>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1023" name="ZoneTexte 1022">
          <a:extLst>
            <a:ext uri="{FF2B5EF4-FFF2-40B4-BE49-F238E27FC236}">
              <a16:creationId xmlns:a16="http://schemas.microsoft.com/office/drawing/2014/main" id="{609EB724-417C-4545-AB91-73CBFDBFE6C8}"/>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1024" name="ZoneTexte 1023">
          <a:extLst>
            <a:ext uri="{FF2B5EF4-FFF2-40B4-BE49-F238E27FC236}">
              <a16:creationId xmlns:a16="http://schemas.microsoft.com/office/drawing/2014/main" id="{9D929224-52A2-4CB9-8B3C-3C5762127D29}"/>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25" name="ZoneTexte 1024">
          <a:extLst>
            <a:ext uri="{FF2B5EF4-FFF2-40B4-BE49-F238E27FC236}">
              <a16:creationId xmlns:a16="http://schemas.microsoft.com/office/drawing/2014/main" id="{096EC7E1-B8E1-4700-9BA3-8B0BAB1097EE}"/>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26" name="ZoneTexte 1025">
          <a:extLst>
            <a:ext uri="{FF2B5EF4-FFF2-40B4-BE49-F238E27FC236}">
              <a16:creationId xmlns:a16="http://schemas.microsoft.com/office/drawing/2014/main" id="{ACB03610-C0F4-4B27-A204-3C8F0E8B54DE}"/>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27" name="ZoneTexte 1026">
          <a:extLst>
            <a:ext uri="{FF2B5EF4-FFF2-40B4-BE49-F238E27FC236}">
              <a16:creationId xmlns:a16="http://schemas.microsoft.com/office/drawing/2014/main" id="{597CAEFB-83A7-4A60-9117-ED260156C3D6}"/>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28" name="ZoneTexte 1027">
          <a:extLst>
            <a:ext uri="{FF2B5EF4-FFF2-40B4-BE49-F238E27FC236}">
              <a16:creationId xmlns:a16="http://schemas.microsoft.com/office/drawing/2014/main" id="{9260F71F-7494-4EC8-BF9C-C52C15C68006}"/>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29" name="ZoneTexte 1028">
          <a:extLst>
            <a:ext uri="{FF2B5EF4-FFF2-40B4-BE49-F238E27FC236}">
              <a16:creationId xmlns:a16="http://schemas.microsoft.com/office/drawing/2014/main" id="{CF649AE6-1DCF-4FF7-8E5F-EED2A4ACD31A}"/>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30" name="ZoneTexte 1029">
          <a:extLst>
            <a:ext uri="{FF2B5EF4-FFF2-40B4-BE49-F238E27FC236}">
              <a16:creationId xmlns:a16="http://schemas.microsoft.com/office/drawing/2014/main" id="{09974C1F-0DE8-4421-8B7A-27E564414E22}"/>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31" name="ZoneTexte 1030">
          <a:extLst>
            <a:ext uri="{FF2B5EF4-FFF2-40B4-BE49-F238E27FC236}">
              <a16:creationId xmlns:a16="http://schemas.microsoft.com/office/drawing/2014/main" id="{3853018C-CE40-4C14-9DF2-CF2E8522DBB3}"/>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32" name="ZoneTexte 1031">
          <a:extLst>
            <a:ext uri="{FF2B5EF4-FFF2-40B4-BE49-F238E27FC236}">
              <a16:creationId xmlns:a16="http://schemas.microsoft.com/office/drawing/2014/main" id="{5ECCDBC2-E1C0-46CB-AF95-5DC5C03BCE48}"/>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33" name="ZoneTexte 1032">
          <a:extLst>
            <a:ext uri="{FF2B5EF4-FFF2-40B4-BE49-F238E27FC236}">
              <a16:creationId xmlns:a16="http://schemas.microsoft.com/office/drawing/2014/main" id="{978D88A8-60FD-4AE2-A35F-0482A2868CE0}"/>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34" name="ZoneTexte 1033">
          <a:extLst>
            <a:ext uri="{FF2B5EF4-FFF2-40B4-BE49-F238E27FC236}">
              <a16:creationId xmlns:a16="http://schemas.microsoft.com/office/drawing/2014/main" id="{09AC739C-E7F1-401C-ABD1-64AB780F369C}"/>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35" name="ZoneTexte 1034">
          <a:extLst>
            <a:ext uri="{FF2B5EF4-FFF2-40B4-BE49-F238E27FC236}">
              <a16:creationId xmlns:a16="http://schemas.microsoft.com/office/drawing/2014/main" id="{4B959E1C-A73B-4D91-A05C-4B4080134EB4}"/>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36" name="ZoneTexte 1035">
          <a:extLst>
            <a:ext uri="{FF2B5EF4-FFF2-40B4-BE49-F238E27FC236}">
              <a16:creationId xmlns:a16="http://schemas.microsoft.com/office/drawing/2014/main" id="{6EE0A7CB-CB07-474C-81B1-B787AD505BD5}"/>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37" name="ZoneTexte 1036">
          <a:extLst>
            <a:ext uri="{FF2B5EF4-FFF2-40B4-BE49-F238E27FC236}">
              <a16:creationId xmlns:a16="http://schemas.microsoft.com/office/drawing/2014/main" id="{1DB155BD-85A1-4C5D-B66D-759CD9DDCCE7}"/>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38" name="ZoneTexte 1037">
          <a:extLst>
            <a:ext uri="{FF2B5EF4-FFF2-40B4-BE49-F238E27FC236}">
              <a16:creationId xmlns:a16="http://schemas.microsoft.com/office/drawing/2014/main" id="{3E0093A3-CCD0-4B8C-92C7-32F56ECAC6A3}"/>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39" name="ZoneTexte 1038">
          <a:extLst>
            <a:ext uri="{FF2B5EF4-FFF2-40B4-BE49-F238E27FC236}">
              <a16:creationId xmlns:a16="http://schemas.microsoft.com/office/drawing/2014/main" id="{86E4FFAE-FAC9-4E9C-852F-9295D1EDA371}"/>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40" name="ZoneTexte 1039">
          <a:extLst>
            <a:ext uri="{FF2B5EF4-FFF2-40B4-BE49-F238E27FC236}">
              <a16:creationId xmlns:a16="http://schemas.microsoft.com/office/drawing/2014/main" id="{1D870C62-CE93-4F44-BC5F-A4A1195C3B61}"/>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41" name="ZoneTexte 1040">
          <a:extLst>
            <a:ext uri="{FF2B5EF4-FFF2-40B4-BE49-F238E27FC236}">
              <a16:creationId xmlns:a16="http://schemas.microsoft.com/office/drawing/2014/main" id="{F301F0ED-20DE-421D-8AB3-CB2B8BA0A93E}"/>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42" name="ZoneTexte 1041">
          <a:extLst>
            <a:ext uri="{FF2B5EF4-FFF2-40B4-BE49-F238E27FC236}">
              <a16:creationId xmlns:a16="http://schemas.microsoft.com/office/drawing/2014/main" id="{FA003DF7-B211-4CC8-A178-DF077DA971E4}"/>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43" name="ZoneTexte 1042">
          <a:extLst>
            <a:ext uri="{FF2B5EF4-FFF2-40B4-BE49-F238E27FC236}">
              <a16:creationId xmlns:a16="http://schemas.microsoft.com/office/drawing/2014/main" id="{65A971F6-39EC-40E5-88CC-46EF7C86009B}"/>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44" name="ZoneTexte 1043">
          <a:extLst>
            <a:ext uri="{FF2B5EF4-FFF2-40B4-BE49-F238E27FC236}">
              <a16:creationId xmlns:a16="http://schemas.microsoft.com/office/drawing/2014/main" id="{E9BFEC4D-81B4-4071-83F9-F336706B29D3}"/>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45" name="ZoneTexte 1044">
          <a:extLst>
            <a:ext uri="{FF2B5EF4-FFF2-40B4-BE49-F238E27FC236}">
              <a16:creationId xmlns:a16="http://schemas.microsoft.com/office/drawing/2014/main" id="{E96890D7-ACFB-47D8-B055-2BDBA610D8C7}"/>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46" name="ZoneTexte 1045">
          <a:extLst>
            <a:ext uri="{FF2B5EF4-FFF2-40B4-BE49-F238E27FC236}">
              <a16:creationId xmlns:a16="http://schemas.microsoft.com/office/drawing/2014/main" id="{15673C47-0619-40D5-99E9-6C149F014175}"/>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47" name="ZoneTexte 1046">
          <a:extLst>
            <a:ext uri="{FF2B5EF4-FFF2-40B4-BE49-F238E27FC236}">
              <a16:creationId xmlns:a16="http://schemas.microsoft.com/office/drawing/2014/main" id="{01A63AEA-6181-493B-9482-A1198F2B27BE}"/>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48" name="ZoneTexte 1047">
          <a:extLst>
            <a:ext uri="{FF2B5EF4-FFF2-40B4-BE49-F238E27FC236}">
              <a16:creationId xmlns:a16="http://schemas.microsoft.com/office/drawing/2014/main" id="{3525C6D7-73EC-4BD2-A3BD-0A30307ADF98}"/>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49" name="ZoneTexte 1048">
          <a:extLst>
            <a:ext uri="{FF2B5EF4-FFF2-40B4-BE49-F238E27FC236}">
              <a16:creationId xmlns:a16="http://schemas.microsoft.com/office/drawing/2014/main" id="{3639D1C8-D51F-4474-9C41-A16B712F56FC}"/>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50" name="ZoneTexte 1049">
          <a:extLst>
            <a:ext uri="{FF2B5EF4-FFF2-40B4-BE49-F238E27FC236}">
              <a16:creationId xmlns:a16="http://schemas.microsoft.com/office/drawing/2014/main" id="{022B024E-A2E3-4815-A286-6AC1F59402DA}"/>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51" name="ZoneTexte 1050">
          <a:extLst>
            <a:ext uri="{FF2B5EF4-FFF2-40B4-BE49-F238E27FC236}">
              <a16:creationId xmlns:a16="http://schemas.microsoft.com/office/drawing/2014/main" id="{A30C3087-CB18-4648-8BC4-CB6DEC7E1030}"/>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52" name="ZoneTexte 1051">
          <a:extLst>
            <a:ext uri="{FF2B5EF4-FFF2-40B4-BE49-F238E27FC236}">
              <a16:creationId xmlns:a16="http://schemas.microsoft.com/office/drawing/2014/main" id="{C790E03F-AAAD-4E0B-9754-964E3B580792}"/>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053" name="ZoneTexte 1052">
          <a:extLst>
            <a:ext uri="{FF2B5EF4-FFF2-40B4-BE49-F238E27FC236}">
              <a16:creationId xmlns:a16="http://schemas.microsoft.com/office/drawing/2014/main" id="{A38835A4-E828-4C65-B810-C6F0D5031FAE}"/>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54" name="ZoneTexte 1053">
          <a:extLst>
            <a:ext uri="{FF2B5EF4-FFF2-40B4-BE49-F238E27FC236}">
              <a16:creationId xmlns:a16="http://schemas.microsoft.com/office/drawing/2014/main" id="{28D0E98A-3C17-405C-B841-D05FA4139B16}"/>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55" name="ZoneTexte 1054">
          <a:extLst>
            <a:ext uri="{FF2B5EF4-FFF2-40B4-BE49-F238E27FC236}">
              <a16:creationId xmlns:a16="http://schemas.microsoft.com/office/drawing/2014/main" id="{C301E6CB-D431-42C9-BD5E-015E517C0E8C}"/>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56" name="ZoneTexte 1055">
          <a:extLst>
            <a:ext uri="{FF2B5EF4-FFF2-40B4-BE49-F238E27FC236}">
              <a16:creationId xmlns:a16="http://schemas.microsoft.com/office/drawing/2014/main" id="{143341DA-0A06-4E82-9FE4-1DCD57FB8FCB}"/>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57" name="ZoneTexte 1056">
          <a:extLst>
            <a:ext uri="{FF2B5EF4-FFF2-40B4-BE49-F238E27FC236}">
              <a16:creationId xmlns:a16="http://schemas.microsoft.com/office/drawing/2014/main" id="{532BD339-EB1B-4E1F-A52C-A2D2CC491282}"/>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58" name="ZoneTexte 1057">
          <a:extLst>
            <a:ext uri="{FF2B5EF4-FFF2-40B4-BE49-F238E27FC236}">
              <a16:creationId xmlns:a16="http://schemas.microsoft.com/office/drawing/2014/main" id="{003FD30D-F064-49D5-9CB7-B7398F6C4A02}"/>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59" name="ZoneTexte 1058">
          <a:extLst>
            <a:ext uri="{FF2B5EF4-FFF2-40B4-BE49-F238E27FC236}">
              <a16:creationId xmlns:a16="http://schemas.microsoft.com/office/drawing/2014/main" id="{FAC544A3-ED1C-4F45-AB15-57A84CB2D001}"/>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60" name="ZoneTexte 1059">
          <a:extLst>
            <a:ext uri="{FF2B5EF4-FFF2-40B4-BE49-F238E27FC236}">
              <a16:creationId xmlns:a16="http://schemas.microsoft.com/office/drawing/2014/main" id="{D53800A9-B59E-4CBB-9494-0501CF53E0C1}"/>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61" name="ZoneTexte 1060">
          <a:extLst>
            <a:ext uri="{FF2B5EF4-FFF2-40B4-BE49-F238E27FC236}">
              <a16:creationId xmlns:a16="http://schemas.microsoft.com/office/drawing/2014/main" id="{E9977656-E2A6-47D0-AE49-C8612FE4A4CB}"/>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62" name="ZoneTexte 1061">
          <a:extLst>
            <a:ext uri="{FF2B5EF4-FFF2-40B4-BE49-F238E27FC236}">
              <a16:creationId xmlns:a16="http://schemas.microsoft.com/office/drawing/2014/main" id="{85CA3614-DE37-4722-AC72-B8F54220B7EA}"/>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63" name="ZoneTexte 1062">
          <a:extLst>
            <a:ext uri="{FF2B5EF4-FFF2-40B4-BE49-F238E27FC236}">
              <a16:creationId xmlns:a16="http://schemas.microsoft.com/office/drawing/2014/main" id="{43BDA7AE-95F6-4455-9CA0-2AA3ACD46774}"/>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64" name="ZoneTexte 1063">
          <a:extLst>
            <a:ext uri="{FF2B5EF4-FFF2-40B4-BE49-F238E27FC236}">
              <a16:creationId xmlns:a16="http://schemas.microsoft.com/office/drawing/2014/main" id="{C4685B97-BDF9-481E-9040-7C04AB582E26}"/>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65" name="ZoneTexte 1064">
          <a:extLst>
            <a:ext uri="{FF2B5EF4-FFF2-40B4-BE49-F238E27FC236}">
              <a16:creationId xmlns:a16="http://schemas.microsoft.com/office/drawing/2014/main" id="{5EE5F5F4-B1F2-4D12-A668-B052E74EFD53}"/>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66" name="ZoneTexte 1065">
          <a:extLst>
            <a:ext uri="{FF2B5EF4-FFF2-40B4-BE49-F238E27FC236}">
              <a16:creationId xmlns:a16="http://schemas.microsoft.com/office/drawing/2014/main" id="{442F0D9A-FB94-4690-B83D-B56D260D908B}"/>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67" name="ZoneTexte 1066">
          <a:extLst>
            <a:ext uri="{FF2B5EF4-FFF2-40B4-BE49-F238E27FC236}">
              <a16:creationId xmlns:a16="http://schemas.microsoft.com/office/drawing/2014/main" id="{AC747DDA-0E28-4689-9090-EE14F9C974BB}"/>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68" name="ZoneTexte 1067">
          <a:extLst>
            <a:ext uri="{FF2B5EF4-FFF2-40B4-BE49-F238E27FC236}">
              <a16:creationId xmlns:a16="http://schemas.microsoft.com/office/drawing/2014/main" id="{EBE5D49F-34C8-49A7-8451-F76739EF7FCA}"/>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69" name="ZoneTexte 1068">
          <a:extLst>
            <a:ext uri="{FF2B5EF4-FFF2-40B4-BE49-F238E27FC236}">
              <a16:creationId xmlns:a16="http://schemas.microsoft.com/office/drawing/2014/main" id="{DBFC4AC3-3CC1-41E4-AE85-3D7A2A17F68E}"/>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70" name="ZoneTexte 1069">
          <a:extLst>
            <a:ext uri="{FF2B5EF4-FFF2-40B4-BE49-F238E27FC236}">
              <a16:creationId xmlns:a16="http://schemas.microsoft.com/office/drawing/2014/main" id="{DC5509E6-563D-40FE-B47E-8868E9A0CC2C}"/>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71" name="ZoneTexte 1070">
          <a:extLst>
            <a:ext uri="{FF2B5EF4-FFF2-40B4-BE49-F238E27FC236}">
              <a16:creationId xmlns:a16="http://schemas.microsoft.com/office/drawing/2014/main" id="{B8E822C5-1938-4473-B6D4-2EFBB73B5C25}"/>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72" name="ZoneTexte 1071">
          <a:extLst>
            <a:ext uri="{FF2B5EF4-FFF2-40B4-BE49-F238E27FC236}">
              <a16:creationId xmlns:a16="http://schemas.microsoft.com/office/drawing/2014/main" id="{95391613-B562-43E4-9F09-479E09E4872F}"/>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73" name="ZoneTexte 1072">
          <a:extLst>
            <a:ext uri="{FF2B5EF4-FFF2-40B4-BE49-F238E27FC236}">
              <a16:creationId xmlns:a16="http://schemas.microsoft.com/office/drawing/2014/main" id="{65128427-C93F-4D3E-A215-BD98403E03BB}"/>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74" name="ZoneTexte 1073">
          <a:extLst>
            <a:ext uri="{FF2B5EF4-FFF2-40B4-BE49-F238E27FC236}">
              <a16:creationId xmlns:a16="http://schemas.microsoft.com/office/drawing/2014/main" id="{0F793591-5D37-47BE-9316-707194105561}"/>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75" name="ZoneTexte 1074">
          <a:extLst>
            <a:ext uri="{FF2B5EF4-FFF2-40B4-BE49-F238E27FC236}">
              <a16:creationId xmlns:a16="http://schemas.microsoft.com/office/drawing/2014/main" id="{26C829B6-5E6E-4418-AAB0-27E69448FB3B}"/>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076" name="ZoneTexte 1075">
          <a:extLst>
            <a:ext uri="{FF2B5EF4-FFF2-40B4-BE49-F238E27FC236}">
              <a16:creationId xmlns:a16="http://schemas.microsoft.com/office/drawing/2014/main" id="{23791699-BA6B-44F6-AD03-D6FD15E89FAF}"/>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77" name="ZoneTexte 1076">
          <a:extLst>
            <a:ext uri="{FF2B5EF4-FFF2-40B4-BE49-F238E27FC236}">
              <a16:creationId xmlns:a16="http://schemas.microsoft.com/office/drawing/2014/main" id="{52CF567C-3F71-46EC-9115-9DEB6C01D7CB}"/>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78" name="ZoneTexte 1077">
          <a:extLst>
            <a:ext uri="{FF2B5EF4-FFF2-40B4-BE49-F238E27FC236}">
              <a16:creationId xmlns:a16="http://schemas.microsoft.com/office/drawing/2014/main" id="{1F7C004E-1AFE-4E28-9C9C-4A8AC7F797CE}"/>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079" name="ZoneTexte 1078">
          <a:extLst>
            <a:ext uri="{FF2B5EF4-FFF2-40B4-BE49-F238E27FC236}">
              <a16:creationId xmlns:a16="http://schemas.microsoft.com/office/drawing/2014/main" id="{1BAFD854-F8FF-4D11-9A05-994BB63682AF}"/>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080" name="ZoneTexte 1079">
          <a:extLst>
            <a:ext uri="{FF2B5EF4-FFF2-40B4-BE49-F238E27FC236}">
              <a16:creationId xmlns:a16="http://schemas.microsoft.com/office/drawing/2014/main" id="{423C6169-22C5-4CDC-9DA2-C91B1F788A2A}"/>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81" name="ZoneTexte 1080">
          <a:extLst>
            <a:ext uri="{FF2B5EF4-FFF2-40B4-BE49-F238E27FC236}">
              <a16:creationId xmlns:a16="http://schemas.microsoft.com/office/drawing/2014/main" id="{EBB22F93-4E3C-41DB-A970-2CE69E5A9157}"/>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082" name="ZoneTexte 1081">
          <a:extLst>
            <a:ext uri="{FF2B5EF4-FFF2-40B4-BE49-F238E27FC236}">
              <a16:creationId xmlns:a16="http://schemas.microsoft.com/office/drawing/2014/main" id="{F494B482-8464-4F5A-A852-BCBD1CD8F621}"/>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083" name="ZoneTexte 1082">
          <a:extLst>
            <a:ext uri="{FF2B5EF4-FFF2-40B4-BE49-F238E27FC236}">
              <a16:creationId xmlns:a16="http://schemas.microsoft.com/office/drawing/2014/main" id="{09EA10CE-9A1A-4A64-9599-C9D288372947}"/>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084" name="ZoneTexte 1083">
          <a:extLst>
            <a:ext uri="{FF2B5EF4-FFF2-40B4-BE49-F238E27FC236}">
              <a16:creationId xmlns:a16="http://schemas.microsoft.com/office/drawing/2014/main" id="{8D256BAF-D9C2-4EEC-8A32-40A3D0866F92}"/>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085" name="ZoneTexte 1084">
          <a:extLst>
            <a:ext uri="{FF2B5EF4-FFF2-40B4-BE49-F238E27FC236}">
              <a16:creationId xmlns:a16="http://schemas.microsoft.com/office/drawing/2014/main" id="{F3DF090E-D786-4694-BC3A-363B65D306FE}"/>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086" name="ZoneTexte 1085">
          <a:extLst>
            <a:ext uri="{FF2B5EF4-FFF2-40B4-BE49-F238E27FC236}">
              <a16:creationId xmlns:a16="http://schemas.microsoft.com/office/drawing/2014/main" id="{F25C861F-AA5E-4B21-BF1F-5183349B16EF}"/>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087" name="ZoneTexte 1086">
          <a:extLst>
            <a:ext uri="{FF2B5EF4-FFF2-40B4-BE49-F238E27FC236}">
              <a16:creationId xmlns:a16="http://schemas.microsoft.com/office/drawing/2014/main" id="{49A03462-C0DD-4D21-B37A-99F9F5D322D2}"/>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088" name="ZoneTexte 1087">
          <a:extLst>
            <a:ext uri="{FF2B5EF4-FFF2-40B4-BE49-F238E27FC236}">
              <a16:creationId xmlns:a16="http://schemas.microsoft.com/office/drawing/2014/main" id="{9054CDD1-44BC-4BC1-8837-321B8B85BF89}"/>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089" name="ZoneTexte 1088">
          <a:extLst>
            <a:ext uri="{FF2B5EF4-FFF2-40B4-BE49-F238E27FC236}">
              <a16:creationId xmlns:a16="http://schemas.microsoft.com/office/drawing/2014/main" id="{8CDCA6E3-6462-459F-8F34-6E6E166FB2E4}"/>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090" name="ZoneTexte 1089">
          <a:extLst>
            <a:ext uri="{FF2B5EF4-FFF2-40B4-BE49-F238E27FC236}">
              <a16:creationId xmlns:a16="http://schemas.microsoft.com/office/drawing/2014/main" id="{E01234E9-5849-4055-8F23-8918BD31A50A}"/>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091" name="ZoneTexte 1090">
          <a:extLst>
            <a:ext uri="{FF2B5EF4-FFF2-40B4-BE49-F238E27FC236}">
              <a16:creationId xmlns:a16="http://schemas.microsoft.com/office/drawing/2014/main" id="{44C61837-DA45-4A4A-9867-1B1724582243}"/>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092" name="ZoneTexte 1091">
          <a:extLst>
            <a:ext uri="{FF2B5EF4-FFF2-40B4-BE49-F238E27FC236}">
              <a16:creationId xmlns:a16="http://schemas.microsoft.com/office/drawing/2014/main" id="{83BA8082-9140-4FB5-960F-9E5281F1AC98}"/>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093" name="ZoneTexte 1092">
          <a:extLst>
            <a:ext uri="{FF2B5EF4-FFF2-40B4-BE49-F238E27FC236}">
              <a16:creationId xmlns:a16="http://schemas.microsoft.com/office/drawing/2014/main" id="{CE4E9240-1D2F-4D07-924B-6EBB341EE42C}"/>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094" name="ZoneTexte 1093">
          <a:extLst>
            <a:ext uri="{FF2B5EF4-FFF2-40B4-BE49-F238E27FC236}">
              <a16:creationId xmlns:a16="http://schemas.microsoft.com/office/drawing/2014/main" id="{AC11DE6B-7645-4E2E-8049-4311D36D5789}"/>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095" name="ZoneTexte 1094">
          <a:extLst>
            <a:ext uri="{FF2B5EF4-FFF2-40B4-BE49-F238E27FC236}">
              <a16:creationId xmlns:a16="http://schemas.microsoft.com/office/drawing/2014/main" id="{DBD2E1A1-7240-450E-BC7D-1FDFF35F9BC7}"/>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096" name="ZoneTexte 1095">
          <a:extLst>
            <a:ext uri="{FF2B5EF4-FFF2-40B4-BE49-F238E27FC236}">
              <a16:creationId xmlns:a16="http://schemas.microsoft.com/office/drawing/2014/main" id="{C7624062-716D-47F7-97E9-515054B7E002}"/>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097" name="ZoneTexte 1096">
          <a:extLst>
            <a:ext uri="{FF2B5EF4-FFF2-40B4-BE49-F238E27FC236}">
              <a16:creationId xmlns:a16="http://schemas.microsoft.com/office/drawing/2014/main" id="{A422CC48-1685-4967-A93D-3B7C9BBA00D2}"/>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098" name="ZoneTexte 1097">
          <a:extLst>
            <a:ext uri="{FF2B5EF4-FFF2-40B4-BE49-F238E27FC236}">
              <a16:creationId xmlns:a16="http://schemas.microsoft.com/office/drawing/2014/main" id="{37DAC8EB-1E6D-40EF-AF66-ACEF585F6700}"/>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099" name="ZoneTexte 1098">
          <a:extLst>
            <a:ext uri="{FF2B5EF4-FFF2-40B4-BE49-F238E27FC236}">
              <a16:creationId xmlns:a16="http://schemas.microsoft.com/office/drawing/2014/main" id="{BDD6353E-5ED9-40E9-B1D1-252FAAB2374E}"/>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100" name="ZoneTexte 1099">
          <a:extLst>
            <a:ext uri="{FF2B5EF4-FFF2-40B4-BE49-F238E27FC236}">
              <a16:creationId xmlns:a16="http://schemas.microsoft.com/office/drawing/2014/main" id="{23C77E40-D5EF-4159-BBFE-10920A034D59}"/>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101" name="ZoneTexte 1100">
          <a:extLst>
            <a:ext uri="{FF2B5EF4-FFF2-40B4-BE49-F238E27FC236}">
              <a16:creationId xmlns:a16="http://schemas.microsoft.com/office/drawing/2014/main" id="{F2CDE619-E259-4980-A9FD-B685B0559A04}"/>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102" name="ZoneTexte 1101">
          <a:extLst>
            <a:ext uri="{FF2B5EF4-FFF2-40B4-BE49-F238E27FC236}">
              <a16:creationId xmlns:a16="http://schemas.microsoft.com/office/drawing/2014/main" id="{7D3A529F-194C-4DB5-A4D6-E06FD3E747FE}"/>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103" name="ZoneTexte 1102">
          <a:extLst>
            <a:ext uri="{FF2B5EF4-FFF2-40B4-BE49-F238E27FC236}">
              <a16:creationId xmlns:a16="http://schemas.microsoft.com/office/drawing/2014/main" id="{EC442E61-EF1E-4AC2-81DA-9CD36BC6A0E6}"/>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104" name="ZoneTexte 1103">
          <a:extLst>
            <a:ext uri="{FF2B5EF4-FFF2-40B4-BE49-F238E27FC236}">
              <a16:creationId xmlns:a16="http://schemas.microsoft.com/office/drawing/2014/main" id="{C6F81249-0A3E-4D8C-A22D-FBCFDC4CB423}"/>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05" name="ZoneTexte 1104">
          <a:extLst>
            <a:ext uri="{FF2B5EF4-FFF2-40B4-BE49-F238E27FC236}">
              <a16:creationId xmlns:a16="http://schemas.microsoft.com/office/drawing/2014/main" id="{6273ABEC-42E2-41BB-842A-2C70B9311037}"/>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106" name="ZoneTexte 1105">
          <a:extLst>
            <a:ext uri="{FF2B5EF4-FFF2-40B4-BE49-F238E27FC236}">
              <a16:creationId xmlns:a16="http://schemas.microsoft.com/office/drawing/2014/main" id="{A4EDB832-8B1A-4F2D-92F5-A2594A949B3E}"/>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107" name="ZoneTexte 1106">
          <a:extLst>
            <a:ext uri="{FF2B5EF4-FFF2-40B4-BE49-F238E27FC236}">
              <a16:creationId xmlns:a16="http://schemas.microsoft.com/office/drawing/2014/main" id="{2F521A2C-D20A-4AC2-A22C-2554CC6915E6}"/>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08" name="ZoneTexte 1107">
          <a:extLst>
            <a:ext uri="{FF2B5EF4-FFF2-40B4-BE49-F238E27FC236}">
              <a16:creationId xmlns:a16="http://schemas.microsoft.com/office/drawing/2014/main" id="{BDEC5A9F-BCBB-47EC-AA7C-AE60BEC05038}"/>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09" name="ZoneTexte 1108">
          <a:extLst>
            <a:ext uri="{FF2B5EF4-FFF2-40B4-BE49-F238E27FC236}">
              <a16:creationId xmlns:a16="http://schemas.microsoft.com/office/drawing/2014/main" id="{0DC00331-601D-423E-B5CF-71A0B0EF7505}"/>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110" name="ZoneTexte 1109">
          <a:extLst>
            <a:ext uri="{FF2B5EF4-FFF2-40B4-BE49-F238E27FC236}">
              <a16:creationId xmlns:a16="http://schemas.microsoft.com/office/drawing/2014/main" id="{FFED9CCA-ED1C-45A4-8C99-10677F2910E6}"/>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111" name="ZoneTexte 1110">
          <a:extLst>
            <a:ext uri="{FF2B5EF4-FFF2-40B4-BE49-F238E27FC236}">
              <a16:creationId xmlns:a16="http://schemas.microsoft.com/office/drawing/2014/main" id="{AC0D8DBC-5401-4FDF-B3F0-9C4781B13043}"/>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12" name="ZoneTexte 1111">
          <a:extLst>
            <a:ext uri="{FF2B5EF4-FFF2-40B4-BE49-F238E27FC236}">
              <a16:creationId xmlns:a16="http://schemas.microsoft.com/office/drawing/2014/main" id="{6387EFC1-FC2C-4DE2-B25B-A45035779420}"/>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13" name="ZoneTexte 1112">
          <a:extLst>
            <a:ext uri="{FF2B5EF4-FFF2-40B4-BE49-F238E27FC236}">
              <a16:creationId xmlns:a16="http://schemas.microsoft.com/office/drawing/2014/main" id="{45F43B24-35C9-4E6A-A715-5F5594805FC9}"/>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14" name="ZoneTexte 1113">
          <a:extLst>
            <a:ext uri="{FF2B5EF4-FFF2-40B4-BE49-F238E27FC236}">
              <a16:creationId xmlns:a16="http://schemas.microsoft.com/office/drawing/2014/main" id="{BFD5ED86-1964-4484-B77A-956A087C4FA5}"/>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15" name="ZoneTexte 1114">
          <a:extLst>
            <a:ext uri="{FF2B5EF4-FFF2-40B4-BE49-F238E27FC236}">
              <a16:creationId xmlns:a16="http://schemas.microsoft.com/office/drawing/2014/main" id="{3376BE33-3655-4868-A8D0-5A8F4264481C}"/>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16" name="ZoneTexte 1115">
          <a:extLst>
            <a:ext uri="{FF2B5EF4-FFF2-40B4-BE49-F238E27FC236}">
              <a16:creationId xmlns:a16="http://schemas.microsoft.com/office/drawing/2014/main" id="{150BE3E9-E890-47E9-A1B4-77D8C4CFB00B}"/>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17" name="ZoneTexte 1116">
          <a:extLst>
            <a:ext uri="{FF2B5EF4-FFF2-40B4-BE49-F238E27FC236}">
              <a16:creationId xmlns:a16="http://schemas.microsoft.com/office/drawing/2014/main" id="{6E0BAA66-36C1-426D-8E2E-457433D96D42}"/>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18" name="ZoneTexte 1117">
          <a:extLst>
            <a:ext uri="{FF2B5EF4-FFF2-40B4-BE49-F238E27FC236}">
              <a16:creationId xmlns:a16="http://schemas.microsoft.com/office/drawing/2014/main" id="{92083FCF-CBDC-4274-A177-E383AEFBE1C1}"/>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19" name="ZoneTexte 1118">
          <a:extLst>
            <a:ext uri="{FF2B5EF4-FFF2-40B4-BE49-F238E27FC236}">
              <a16:creationId xmlns:a16="http://schemas.microsoft.com/office/drawing/2014/main" id="{FA431C68-907B-48FC-ADAE-3B4961B98C8C}"/>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20" name="ZoneTexte 1119">
          <a:extLst>
            <a:ext uri="{FF2B5EF4-FFF2-40B4-BE49-F238E27FC236}">
              <a16:creationId xmlns:a16="http://schemas.microsoft.com/office/drawing/2014/main" id="{8B999B33-6D70-4335-B889-2ACA54E70FD4}"/>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21" name="ZoneTexte 1120">
          <a:extLst>
            <a:ext uri="{FF2B5EF4-FFF2-40B4-BE49-F238E27FC236}">
              <a16:creationId xmlns:a16="http://schemas.microsoft.com/office/drawing/2014/main" id="{5A95505A-9385-4C53-8FC6-8F0D97CF3794}"/>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22" name="ZoneTexte 1121">
          <a:extLst>
            <a:ext uri="{FF2B5EF4-FFF2-40B4-BE49-F238E27FC236}">
              <a16:creationId xmlns:a16="http://schemas.microsoft.com/office/drawing/2014/main" id="{B635CC99-C207-4AB9-AAAB-DE6A8BFB743D}"/>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23" name="ZoneTexte 1122">
          <a:extLst>
            <a:ext uri="{FF2B5EF4-FFF2-40B4-BE49-F238E27FC236}">
              <a16:creationId xmlns:a16="http://schemas.microsoft.com/office/drawing/2014/main" id="{CFD13511-A4AB-4B82-A336-23A2997124A2}"/>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24" name="ZoneTexte 1123">
          <a:extLst>
            <a:ext uri="{FF2B5EF4-FFF2-40B4-BE49-F238E27FC236}">
              <a16:creationId xmlns:a16="http://schemas.microsoft.com/office/drawing/2014/main" id="{909BA855-FF39-458B-B506-EC9C28AD4490}"/>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25" name="ZoneTexte 1124">
          <a:extLst>
            <a:ext uri="{FF2B5EF4-FFF2-40B4-BE49-F238E27FC236}">
              <a16:creationId xmlns:a16="http://schemas.microsoft.com/office/drawing/2014/main" id="{6B6E33E7-5FAE-4EC0-A54E-A0DD182805F7}"/>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26" name="ZoneTexte 1125">
          <a:extLst>
            <a:ext uri="{FF2B5EF4-FFF2-40B4-BE49-F238E27FC236}">
              <a16:creationId xmlns:a16="http://schemas.microsoft.com/office/drawing/2014/main" id="{AA1775BE-8A1C-41DF-BED5-87217438F95F}"/>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27" name="ZoneTexte 1126">
          <a:extLst>
            <a:ext uri="{FF2B5EF4-FFF2-40B4-BE49-F238E27FC236}">
              <a16:creationId xmlns:a16="http://schemas.microsoft.com/office/drawing/2014/main" id="{C4E04AC9-A8F0-42B5-860C-E07FB36847D1}"/>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28" name="ZoneTexte 1127">
          <a:extLst>
            <a:ext uri="{FF2B5EF4-FFF2-40B4-BE49-F238E27FC236}">
              <a16:creationId xmlns:a16="http://schemas.microsoft.com/office/drawing/2014/main" id="{A8492EAE-2A97-4288-A100-3AACE931EF6A}"/>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29" name="ZoneTexte 1128">
          <a:extLst>
            <a:ext uri="{FF2B5EF4-FFF2-40B4-BE49-F238E27FC236}">
              <a16:creationId xmlns:a16="http://schemas.microsoft.com/office/drawing/2014/main" id="{4132892F-013C-4ED5-999B-4B4E86EA327D}"/>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30" name="ZoneTexte 1129">
          <a:extLst>
            <a:ext uri="{FF2B5EF4-FFF2-40B4-BE49-F238E27FC236}">
              <a16:creationId xmlns:a16="http://schemas.microsoft.com/office/drawing/2014/main" id="{554E2253-16CB-4B7F-BC5D-743C2FC3E4D8}"/>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31" name="ZoneTexte 1130">
          <a:extLst>
            <a:ext uri="{FF2B5EF4-FFF2-40B4-BE49-F238E27FC236}">
              <a16:creationId xmlns:a16="http://schemas.microsoft.com/office/drawing/2014/main" id="{E257E664-6C90-4AF0-981B-C64AA13934E8}"/>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32" name="ZoneTexte 1131">
          <a:extLst>
            <a:ext uri="{FF2B5EF4-FFF2-40B4-BE49-F238E27FC236}">
              <a16:creationId xmlns:a16="http://schemas.microsoft.com/office/drawing/2014/main" id="{1DF0EEF6-9F4B-4666-9E75-5730A680BD61}"/>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33" name="ZoneTexte 1132">
          <a:extLst>
            <a:ext uri="{FF2B5EF4-FFF2-40B4-BE49-F238E27FC236}">
              <a16:creationId xmlns:a16="http://schemas.microsoft.com/office/drawing/2014/main" id="{CC02F0CF-CC77-4D8F-8632-15079303A05E}"/>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1134" name="ZoneTexte 1133">
          <a:extLst>
            <a:ext uri="{FF2B5EF4-FFF2-40B4-BE49-F238E27FC236}">
              <a16:creationId xmlns:a16="http://schemas.microsoft.com/office/drawing/2014/main" id="{086FE5BE-AFF1-4E36-9534-8C34B5F5D42E}"/>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35" name="ZoneTexte 1134">
          <a:extLst>
            <a:ext uri="{FF2B5EF4-FFF2-40B4-BE49-F238E27FC236}">
              <a16:creationId xmlns:a16="http://schemas.microsoft.com/office/drawing/2014/main" id="{FAAEF9D3-321B-44BF-AC61-541A95BD4392}"/>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36" name="ZoneTexte 1135">
          <a:extLst>
            <a:ext uri="{FF2B5EF4-FFF2-40B4-BE49-F238E27FC236}">
              <a16:creationId xmlns:a16="http://schemas.microsoft.com/office/drawing/2014/main" id="{4FA56FEE-BA6D-4DD0-B907-02FBEA506CEC}"/>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1137" name="ZoneTexte 1136">
          <a:extLst>
            <a:ext uri="{FF2B5EF4-FFF2-40B4-BE49-F238E27FC236}">
              <a16:creationId xmlns:a16="http://schemas.microsoft.com/office/drawing/2014/main" id="{2ED38C23-8360-4AF9-9A22-653AA697D874}"/>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1138" name="ZoneTexte 1137">
          <a:extLst>
            <a:ext uri="{FF2B5EF4-FFF2-40B4-BE49-F238E27FC236}">
              <a16:creationId xmlns:a16="http://schemas.microsoft.com/office/drawing/2014/main" id="{4F203D53-E6D5-4C25-B0D2-B8A87324904B}"/>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39" name="ZoneTexte 1138">
          <a:extLst>
            <a:ext uri="{FF2B5EF4-FFF2-40B4-BE49-F238E27FC236}">
              <a16:creationId xmlns:a16="http://schemas.microsoft.com/office/drawing/2014/main" id="{0A0622BC-4471-421E-B45D-5B35F6849B3F}"/>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140" name="ZoneTexte 1139">
          <a:extLst>
            <a:ext uri="{FF2B5EF4-FFF2-40B4-BE49-F238E27FC236}">
              <a16:creationId xmlns:a16="http://schemas.microsoft.com/office/drawing/2014/main" id="{D512DBC4-D56C-4623-9A30-CAB02D3CB7E7}"/>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1141" name="ZoneTexte 1140">
          <a:extLst>
            <a:ext uri="{FF2B5EF4-FFF2-40B4-BE49-F238E27FC236}">
              <a16:creationId xmlns:a16="http://schemas.microsoft.com/office/drawing/2014/main" id="{80476664-0873-4A66-9BD9-7B41542158F8}"/>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1142" name="ZoneTexte 1141">
          <a:extLst>
            <a:ext uri="{FF2B5EF4-FFF2-40B4-BE49-F238E27FC236}">
              <a16:creationId xmlns:a16="http://schemas.microsoft.com/office/drawing/2014/main" id="{40A9169B-A291-439C-9326-35840104CC0C}"/>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1143" name="ZoneTexte 1142">
          <a:extLst>
            <a:ext uri="{FF2B5EF4-FFF2-40B4-BE49-F238E27FC236}">
              <a16:creationId xmlns:a16="http://schemas.microsoft.com/office/drawing/2014/main" id="{452CE80A-45B3-4EA6-8664-2371D399937D}"/>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1144" name="ZoneTexte 1143">
          <a:extLst>
            <a:ext uri="{FF2B5EF4-FFF2-40B4-BE49-F238E27FC236}">
              <a16:creationId xmlns:a16="http://schemas.microsoft.com/office/drawing/2014/main" id="{059E4EF3-C59B-49BE-BBD1-DAC59190D834}"/>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1145" name="ZoneTexte 1144">
          <a:extLst>
            <a:ext uri="{FF2B5EF4-FFF2-40B4-BE49-F238E27FC236}">
              <a16:creationId xmlns:a16="http://schemas.microsoft.com/office/drawing/2014/main" id="{30EDF1CE-DDEC-4D64-A949-12989B9A86A8}"/>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1146" name="ZoneTexte 1145">
          <a:extLst>
            <a:ext uri="{FF2B5EF4-FFF2-40B4-BE49-F238E27FC236}">
              <a16:creationId xmlns:a16="http://schemas.microsoft.com/office/drawing/2014/main" id="{D5D14C0E-A1AB-4562-BFBF-84F036F70909}"/>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1147" name="ZoneTexte 1146">
          <a:extLst>
            <a:ext uri="{FF2B5EF4-FFF2-40B4-BE49-F238E27FC236}">
              <a16:creationId xmlns:a16="http://schemas.microsoft.com/office/drawing/2014/main" id="{2EF4B873-7131-4038-8860-29B3C0A953D1}"/>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1148" name="ZoneTexte 1147">
          <a:extLst>
            <a:ext uri="{FF2B5EF4-FFF2-40B4-BE49-F238E27FC236}">
              <a16:creationId xmlns:a16="http://schemas.microsoft.com/office/drawing/2014/main" id="{2B7C31BA-DC0F-4F30-B5CF-E2A81FF46EBD}"/>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1149" name="ZoneTexte 1148">
          <a:extLst>
            <a:ext uri="{FF2B5EF4-FFF2-40B4-BE49-F238E27FC236}">
              <a16:creationId xmlns:a16="http://schemas.microsoft.com/office/drawing/2014/main" id="{F158D3C5-547F-40FB-B329-8383019E8183}"/>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1150" name="ZoneTexte 1149">
          <a:extLst>
            <a:ext uri="{FF2B5EF4-FFF2-40B4-BE49-F238E27FC236}">
              <a16:creationId xmlns:a16="http://schemas.microsoft.com/office/drawing/2014/main" id="{6819D7CC-1A66-4D4F-89E4-8DFE5768DB06}"/>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1151" name="ZoneTexte 1150">
          <a:extLst>
            <a:ext uri="{FF2B5EF4-FFF2-40B4-BE49-F238E27FC236}">
              <a16:creationId xmlns:a16="http://schemas.microsoft.com/office/drawing/2014/main" id="{04358E4B-8738-468B-BF80-EBAD6A3D6429}"/>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1152" name="ZoneTexte 1151">
          <a:extLst>
            <a:ext uri="{FF2B5EF4-FFF2-40B4-BE49-F238E27FC236}">
              <a16:creationId xmlns:a16="http://schemas.microsoft.com/office/drawing/2014/main" id="{88684376-545D-469A-930A-48505EAFEF85}"/>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1153" name="ZoneTexte 1152">
          <a:extLst>
            <a:ext uri="{FF2B5EF4-FFF2-40B4-BE49-F238E27FC236}">
              <a16:creationId xmlns:a16="http://schemas.microsoft.com/office/drawing/2014/main" id="{9A85ABB0-592E-4118-BC75-69AA02F65A19}"/>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1154" name="ZoneTexte 1153">
          <a:extLst>
            <a:ext uri="{FF2B5EF4-FFF2-40B4-BE49-F238E27FC236}">
              <a16:creationId xmlns:a16="http://schemas.microsoft.com/office/drawing/2014/main" id="{24086BA4-AEA3-45DB-A367-AA2A9BEC7AE1}"/>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1155" name="ZoneTexte 1154">
          <a:extLst>
            <a:ext uri="{FF2B5EF4-FFF2-40B4-BE49-F238E27FC236}">
              <a16:creationId xmlns:a16="http://schemas.microsoft.com/office/drawing/2014/main" id="{D9915D9D-403E-4D8B-B1DB-29C3664C70AE}"/>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156" name="ZoneTexte 1155">
          <a:extLst>
            <a:ext uri="{FF2B5EF4-FFF2-40B4-BE49-F238E27FC236}">
              <a16:creationId xmlns:a16="http://schemas.microsoft.com/office/drawing/2014/main" id="{5BCDF5A2-9F03-4D44-943F-17C35239949E}"/>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157" name="ZoneTexte 1156">
          <a:extLst>
            <a:ext uri="{FF2B5EF4-FFF2-40B4-BE49-F238E27FC236}">
              <a16:creationId xmlns:a16="http://schemas.microsoft.com/office/drawing/2014/main" id="{81DE7B7C-12F3-4644-9FF8-D012C98CC6DF}"/>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158" name="ZoneTexte 1157">
          <a:extLst>
            <a:ext uri="{FF2B5EF4-FFF2-40B4-BE49-F238E27FC236}">
              <a16:creationId xmlns:a16="http://schemas.microsoft.com/office/drawing/2014/main" id="{9D511865-9440-4BE7-BD86-062C2B3E120F}"/>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159" name="ZoneTexte 1158">
          <a:extLst>
            <a:ext uri="{FF2B5EF4-FFF2-40B4-BE49-F238E27FC236}">
              <a16:creationId xmlns:a16="http://schemas.microsoft.com/office/drawing/2014/main" id="{543EA847-EE1D-4C8F-9BCA-71B4AB1CF3AD}"/>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160" name="ZoneTexte 1159">
          <a:extLst>
            <a:ext uri="{FF2B5EF4-FFF2-40B4-BE49-F238E27FC236}">
              <a16:creationId xmlns:a16="http://schemas.microsoft.com/office/drawing/2014/main" id="{FA7D07E9-3C7B-4594-8237-5EB1F6D1F197}"/>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161" name="ZoneTexte 1160">
          <a:extLst>
            <a:ext uri="{FF2B5EF4-FFF2-40B4-BE49-F238E27FC236}">
              <a16:creationId xmlns:a16="http://schemas.microsoft.com/office/drawing/2014/main" id="{9BBA1092-6DF9-4629-A065-508691E65231}"/>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162" name="ZoneTexte 1161">
          <a:extLst>
            <a:ext uri="{FF2B5EF4-FFF2-40B4-BE49-F238E27FC236}">
              <a16:creationId xmlns:a16="http://schemas.microsoft.com/office/drawing/2014/main" id="{5E706B92-6840-4F88-9DEF-E18F624B4B97}"/>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163" name="ZoneTexte 1162">
          <a:extLst>
            <a:ext uri="{FF2B5EF4-FFF2-40B4-BE49-F238E27FC236}">
              <a16:creationId xmlns:a16="http://schemas.microsoft.com/office/drawing/2014/main" id="{18BE6021-853C-4663-ACB1-C82E81300FFB}"/>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164" name="ZoneTexte 1163">
          <a:extLst>
            <a:ext uri="{FF2B5EF4-FFF2-40B4-BE49-F238E27FC236}">
              <a16:creationId xmlns:a16="http://schemas.microsoft.com/office/drawing/2014/main" id="{76196A67-D125-4AC8-A981-918D73F65728}"/>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165" name="ZoneTexte 1164">
          <a:extLst>
            <a:ext uri="{FF2B5EF4-FFF2-40B4-BE49-F238E27FC236}">
              <a16:creationId xmlns:a16="http://schemas.microsoft.com/office/drawing/2014/main" id="{68199D5B-F716-44D8-8CCB-ABEC2BC48425}"/>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166" name="ZoneTexte 1165">
          <a:extLst>
            <a:ext uri="{FF2B5EF4-FFF2-40B4-BE49-F238E27FC236}">
              <a16:creationId xmlns:a16="http://schemas.microsoft.com/office/drawing/2014/main" id="{36A7FD90-2265-4FB4-B0E7-DCFD5EE29253}"/>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167" name="ZoneTexte 1166">
          <a:extLst>
            <a:ext uri="{FF2B5EF4-FFF2-40B4-BE49-F238E27FC236}">
              <a16:creationId xmlns:a16="http://schemas.microsoft.com/office/drawing/2014/main" id="{764CC1E7-FE90-4DB9-B223-0A46029F0125}"/>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168" name="ZoneTexte 1167">
          <a:extLst>
            <a:ext uri="{FF2B5EF4-FFF2-40B4-BE49-F238E27FC236}">
              <a16:creationId xmlns:a16="http://schemas.microsoft.com/office/drawing/2014/main" id="{AFBF0EEF-D19F-4023-A3AE-B182303CCA5D}"/>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169" name="ZoneTexte 1168">
          <a:extLst>
            <a:ext uri="{FF2B5EF4-FFF2-40B4-BE49-F238E27FC236}">
              <a16:creationId xmlns:a16="http://schemas.microsoft.com/office/drawing/2014/main" id="{C3CEB9AF-10F5-4DD3-8149-A3D4119E8846}"/>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170" name="ZoneTexte 1169">
          <a:extLst>
            <a:ext uri="{FF2B5EF4-FFF2-40B4-BE49-F238E27FC236}">
              <a16:creationId xmlns:a16="http://schemas.microsoft.com/office/drawing/2014/main" id="{85C49110-20FF-46C5-90F8-84414B00DE32}"/>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171" name="ZoneTexte 1170">
          <a:extLst>
            <a:ext uri="{FF2B5EF4-FFF2-40B4-BE49-F238E27FC236}">
              <a16:creationId xmlns:a16="http://schemas.microsoft.com/office/drawing/2014/main" id="{D6A6AE9E-C563-4C59-83FE-DB3643974015}"/>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172" name="ZoneTexte 1171">
          <a:extLst>
            <a:ext uri="{FF2B5EF4-FFF2-40B4-BE49-F238E27FC236}">
              <a16:creationId xmlns:a16="http://schemas.microsoft.com/office/drawing/2014/main" id="{A0E72A1A-8439-4228-98FD-A65FE58E0C86}"/>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173" name="ZoneTexte 1172">
          <a:extLst>
            <a:ext uri="{FF2B5EF4-FFF2-40B4-BE49-F238E27FC236}">
              <a16:creationId xmlns:a16="http://schemas.microsoft.com/office/drawing/2014/main" id="{26CAD79F-44F5-4632-9514-8324B9C5DB1F}"/>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174" name="ZoneTexte 1173">
          <a:extLst>
            <a:ext uri="{FF2B5EF4-FFF2-40B4-BE49-F238E27FC236}">
              <a16:creationId xmlns:a16="http://schemas.microsoft.com/office/drawing/2014/main" id="{1250D66D-B183-4D3A-824B-188868EED20F}"/>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175" name="ZoneTexte 1174">
          <a:extLst>
            <a:ext uri="{FF2B5EF4-FFF2-40B4-BE49-F238E27FC236}">
              <a16:creationId xmlns:a16="http://schemas.microsoft.com/office/drawing/2014/main" id="{5D5A4C83-B483-4E53-912F-FCD673118034}"/>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1176" name="ZoneTexte 1175">
          <a:extLst>
            <a:ext uri="{FF2B5EF4-FFF2-40B4-BE49-F238E27FC236}">
              <a16:creationId xmlns:a16="http://schemas.microsoft.com/office/drawing/2014/main" id="{2BF310E4-8A43-422C-9A0D-0DCCA9F0C2B4}"/>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1177" name="ZoneTexte 1176">
          <a:extLst>
            <a:ext uri="{FF2B5EF4-FFF2-40B4-BE49-F238E27FC236}">
              <a16:creationId xmlns:a16="http://schemas.microsoft.com/office/drawing/2014/main" id="{932867DC-C68D-419E-94D3-1831DFCD96C0}"/>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1178" name="ZoneTexte 1177">
          <a:extLst>
            <a:ext uri="{FF2B5EF4-FFF2-40B4-BE49-F238E27FC236}">
              <a16:creationId xmlns:a16="http://schemas.microsoft.com/office/drawing/2014/main" id="{66B15B39-41F8-441F-9515-C1A62CB48965}"/>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1179" name="ZoneTexte 1178">
          <a:extLst>
            <a:ext uri="{FF2B5EF4-FFF2-40B4-BE49-F238E27FC236}">
              <a16:creationId xmlns:a16="http://schemas.microsoft.com/office/drawing/2014/main" id="{00ECA96A-A3BE-4383-9FB7-1AD790C2A3CE}"/>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1180" name="ZoneTexte 1179">
          <a:extLst>
            <a:ext uri="{FF2B5EF4-FFF2-40B4-BE49-F238E27FC236}">
              <a16:creationId xmlns:a16="http://schemas.microsoft.com/office/drawing/2014/main" id="{8A583BE7-9CC6-4296-8E75-C939AEF1143C}"/>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1181" name="ZoneTexte 1180">
          <a:extLst>
            <a:ext uri="{FF2B5EF4-FFF2-40B4-BE49-F238E27FC236}">
              <a16:creationId xmlns:a16="http://schemas.microsoft.com/office/drawing/2014/main" id="{E060C9CF-90CA-4ECC-BF88-35DFEB02D40F}"/>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1182" name="ZoneTexte 1181">
          <a:extLst>
            <a:ext uri="{FF2B5EF4-FFF2-40B4-BE49-F238E27FC236}">
              <a16:creationId xmlns:a16="http://schemas.microsoft.com/office/drawing/2014/main" id="{E568201E-27E2-420E-9F96-CB7233101BC2}"/>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1183" name="ZoneTexte 1182">
          <a:extLst>
            <a:ext uri="{FF2B5EF4-FFF2-40B4-BE49-F238E27FC236}">
              <a16:creationId xmlns:a16="http://schemas.microsoft.com/office/drawing/2014/main" id="{ABE9CA22-5B01-46FD-84DF-C835C0745E35}"/>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1184" name="ZoneTexte 1183">
          <a:extLst>
            <a:ext uri="{FF2B5EF4-FFF2-40B4-BE49-F238E27FC236}">
              <a16:creationId xmlns:a16="http://schemas.microsoft.com/office/drawing/2014/main" id="{46C75B10-12D1-4404-9FD6-65FFF9FA8AA1}"/>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1185" name="ZoneTexte 1184">
          <a:extLst>
            <a:ext uri="{FF2B5EF4-FFF2-40B4-BE49-F238E27FC236}">
              <a16:creationId xmlns:a16="http://schemas.microsoft.com/office/drawing/2014/main" id="{28CFA7E6-50DC-4F18-97FC-B5509B47F747}"/>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1186" name="ZoneTexte 1185">
          <a:extLst>
            <a:ext uri="{FF2B5EF4-FFF2-40B4-BE49-F238E27FC236}">
              <a16:creationId xmlns:a16="http://schemas.microsoft.com/office/drawing/2014/main" id="{36AEC904-E851-4555-A4FC-325318BA0804}"/>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1187" name="ZoneTexte 1186">
          <a:extLst>
            <a:ext uri="{FF2B5EF4-FFF2-40B4-BE49-F238E27FC236}">
              <a16:creationId xmlns:a16="http://schemas.microsoft.com/office/drawing/2014/main" id="{212B85D7-D10E-447C-BBFD-BD5CADA254E7}"/>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1188" name="ZoneTexte 1187">
          <a:extLst>
            <a:ext uri="{FF2B5EF4-FFF2-40B4-BE49-F238E27FC236}">
              <a16:creationId xmlns:a16="http://schemas.microsoft.com/office/drawing/2014/main" id="{CADDF1EE-E307-47B3-8162-5D81A90C49C3}"/>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1189" name="ZoneTexte 1188">
          <a:extLst>
            <a:ext uri="{FF2B5EF4-FFF2-40B4-BE49-F238E27FC236}">
              <a16:creationId xmlns:a16="http://schemas.microsoft.com/office/drawing/2014/main" id="{6FACF498-2733-48D6-AFF5-A149A970DAA8}"/>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190" name="ZoneTexte 1189">
          <a:extLst>
            <a:ext uri="{FF2B5EF4-FFF2-40B4-BE49-F238E27FC236}">
              <a16:creationId xmlns:a16="http://schemas.microsoft.com/office/drawing/2014/main" id="{338C79B1-8CD1-4EA4-AC6E-A30FAF7062BC}"/>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1191" name="ZoneTexte 1190">
          <a:extLst>
            <a:ext uri="{FF2B5EF4-FFF2-40B4-BE49-F238E27FC236}">
              <a16:creationId xmlns:a16="http://schemas.microsoft.com/office/drawing/2014/main" id="{A6E06B2D-E78E-43F1-8401-EFF8362D0EB2}"/>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192" name="ZoneTexte 1191">
          <a:extLst>
            <a:ext uri="{FF2B5EF4-FFF2-40B4-BE49-F238E27FC236}">
              <a16:creationId xmlns:a16="http://schemas.microsoft.com/office/drawing/2014/main" id="{DD653835-B4E3-449C-AB7C-F11195C3E45F}"/>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1193" name="ZoneTexte 1192">
          <a:extLst>
            <a:ext uri="{FF2B5EF4-FFF2-40B4-BE49-F238E27FC236}">
              <a16:creationId xmlns:a16="http://schemas.microsoft.com/office/drawing/2014/main" id="{51CC385E-BF20-490F-B275-40F727DC20B3}"/>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194" name="ZoneTexte 1193">
          <a:extLst>
            <a:ext uri="{FF2B5EF4-FFF2-40B4-BE49-F238E27FC236}">
              <a16:creationId xmlns:a16="http://schemas.microsoft.com/office/drawing/2014/main" id="{9FCB6178-5F91-4733-90C0-C4BA0016934C}"/>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195" name="ZoneTexte 1194">
          <a:extLst>
            <a:ext uri="{FF2B5EF4-FFF2-40B4-BE49-F238E27FC236}">
              <a16:creationId xmlns:a16="http://schemas.microsoft.com/office/drawing/2014/main" id="{846CD915-FE6E-4C51-9102-1B9AF2AADDE1}"/>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196" name="ZoneTexte 1195">
          <a:extLst>
            <a:ext uri="{FF2B5EF4-FFF2-40B4-BE49-F238E27FC236}">
              <a16:creationId xmlns:a16="http://schemas.microsoft.com/office/drawing/2014/main" id="{40741B07-6FD8-4620-9C51-D3B3FBC80587}"/>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197" name="ZoneTexte 1196">
          <a:extLst>
            <a:ext uri="{FF2B5EF4-FFF2-40B4-BE49-F238E27FC236}">
              <a16:creationId xmlns:a16="http://schemas.microsoft.com/office/drawing/2014/main" id="{47107BAC-DB06-405E-8713-C3DFAB92FC9B}"/>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198" name="ZoneTexte 1197">
          <a:extLst>
            <a:ext uri="{FF2B5EF4-FFF2-40B4-BE49-F238E27FC236}">
              <a16:creationId xmlns:a16="http://schemas.microsoft.com/office/drawing/2014/main" id="{E6BC2975-29C1-4196-A4AA-5BBD8CCF8694}"/>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99" name="ZoneTexte 1198">
          <a:extLst>
            <a:ext uri="{FF2B5EF4-FFF2-40B4-BE49-F238E27FC236}">
              <a16:creationId xmlns:a16="http://schemas.microsoft.com/office/drawing/2014/main" id="{541BB408-D5A0-45C3-A7DD-92B52A10A2BE}"/>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200" name="ZoneTexte 1199">
          <a:extLst>
            <a:ext uri="{FF2B5EF4-FFF2-40B4-BE49-F238E27FC236}">
              <a16:creationId xmlns:a16="http://schemas.microsoft.com/office/drawing/2014/main" id="{A7DDBAD0-A6FD-4E6F-A853-9D0E523433DC}"/>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201" name="ZoneTexte 1200">
          <a:extLst>
            <a:ext uri="{FF2B5EF4-FFF2-40B4-BE49-F238E27FC236}">
              <a16:creationId xmlns:a16="http://schemas.microsoft.com/office/drawing/2014/main" id="{5B85874E-ED76-4E4A-9B2E-D80CE49435F9}"/>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202" name="ZoneTexte 1201">
          <a:extLst>
            <a:ext uri="{FF2B5EF4-FFF2-40B4-BE49-F238E27FC236}">
              <a16:creationId xmlns:a16="http://schemas.microsoft.com/office/drawing/2014/main" id="{C4FD9EE9-0C62-4910-B782-52ED76825F3F}"/>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203" name="ZoneTexte 1202">
          <a:extLst>
            <a:ext uri="{FF2B5EF4-FFF2-40B4-BE49-F238E27FC236}">
              <a16:creationId xmlns:a16="http://schemas.microsoft.com/office/drawing/2014/main" id="{491BBB80-D016-487F-9172-BC676CB04716}"/>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204" name="ZoneTexte 1203">
          <a:extLst>
            <a:ext uri="{FF2B5EF4-FFF2-40B4-BE49-F238E27FC236}">
              <a16:creationId xmlns:a16="http://schemas.microsoft.com/office/drawing/2014/main" id="{73E5471C-83BA-4E9E-A469-8ADA6439B024}"/>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205" name="ZoneTexte 1204">
          <a:extLst>
            <a:ext uri="{FF2B5EF4-FFF2-40B4-BE49-F238E27FC236}">
              <a16:creationId xmlns:a16="http://schemas.microsoft.com/office/drawing/2014/main" id="{B5F807E4-9F6F-4F65-8375-B64EB312903E}"/>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206" name="ZoneTexte 1205">
          <a:extLst>
            <a:ext uri="{FF2B5EF4-FFF2-40B4-BE49-F238E27FC236}">
              <a16:creationId xmlns:a16="http://schemas.microsoft.com/office/drawing/2014/main" id="{DFC8903E-CADF-4612-BC24-17C6E7E129A2}"/>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207" name="ZoneTexte 1206">
          <a:extLst>
            <a:ext uri="{FF2B5EF4-FFF2-40B4-BE49-F238E27FC236}">
              <a16:creationId xmlns:a16="http://schemas.microsoft.com/office/drawing/2014/main" id="{435107A9-1CF0-45D2-8174-03FF47828AA4}"/>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08" name="ZoneTexte 1207">
          <a:extLst>
            <a:ext uri="{FF2B5EF4-FFF2-40B4-BE49-F238E27FC236}">
              <a16:creationId xmlns:a16="http://schemas.microsoft.com/office/drawing/2014/main" id="{06B99AC3-CEB3-406F-9380-0E3394515913}"/>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209" name="ZoneTexte 1208">
          <a:extLst>
            <a:ext uri="{FF2B5EF4-FFF2-40B4-BE49-F238E27FC236}">
              <a16:creationId xmlns:a16="http://schemas.microsoft.com/office/drawing/2014/main" id="{289CEABD-B22A-4F55-A878-DE03B911EE81}"/>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10" name="ZoneTexte 1209">
          <a:extLst>
            <a:ext uri="{FF2B5EF4-FFF2-40B4-BE49-F238E27FC236}">
              <a16:creationId xmlns:a16="http://schemas.microsoft.com/office/drawing/2014/main" id="{0EADF7B6-E9A6-4BB3-9122-48DA68350668}"/>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211" name="ZoneTexte 1210">
          <a:extLst>
            <a:ext uri="{FF2B5EF4-FFF2-40B4-BE49-F238E27FC236}">
              <a16:creationId xmlns:a16="http://schemas.microsoft.com/office/drawing/2014/main" id="{4AF67384-02FF-483C-A334-B42F4E913D3E}"/>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12" name="ZoneTexte 1211">
          <a:extLst>
            <a:ext uri="{FF2B5EF4-FFF2-40B4-BE49-F238E27FC236}">
              <a16:creationId xmlns:a16="http://schemas.microsoft.com/office/drawing/2014/main" id="{DC523714-865C-41C2-AFE6-1E1F10969A4D}"/>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13" name="ZoneTexte 1212">
          <a:extLst>
            <a:ext uri="{FF2B5EF4-FFF2-40B4-BE49-F238E27FC236}">
              <a16:creationId xmlns:a16="http://schemas.microsoft.com/office/drawing/2014/main" id="{34294570-DD2B-4406-84F2-10AC82CB6D7E}"/>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14" name="ZoneTexte 1213">
          <a:extLst>
            <a:ext uri="{FF2B5EF4-FFF2-40B4-BE49-F238E27FC236}">
              <a16:creationId xmlns:a16="http://schemas.microsoft.com/office/drawing/2014/main" id="{4762528B-8AA3-4241-BB13-EA0F469281B2}"/>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15" name="ZoneTexte 1214">
          <a:extLst>
            <a:ext uri="{FF2B5EF4-FFF2-40B4-BE49-F238E27FC236}">
              <a16:creationId xmlns:a16="http://schemas.microsoft.com/office/drawing/2014/main" id="{92F03C4F-CE5C-492F-8764-5A6AE30881E8}"/>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16" name="ZoneTexte 1215">
          <a:extLst>
            <a:ext uri="{FF2B5EF4-FFF2-40B4-BE49-F238E27FC236}">
              <a16:creationId xmlns:a16="http://schemas.microsoft.com/office/drawing/2014/main" id="{E0839102-C158-422C-8ECA-6BFDEC12F34F}"/>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17" name="ZoneTexte 1216">
          <a:extLst>
            <a:ext uri="{FF2B5EF4-FFF2-40B4-BE49-F238E27FC236}">
              <a16:creationId xmlns:a16="http://schemas.microsoft.com/office/drawing/2014/main" id="{1B4D9717-1859-4014-AA68-A103317B6C6C}"/>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18" name="ZoneTexte 1217">
          <a:extLst>
            <a:ext uri="{FF2B5EF4-FFF2-40B4-BE49-F238E27FC236}">
              <a16:creationId xmlns:a16="http://schemas.microsoft.com/office/drawing/2014/main" id="{EE2E0D6C-0277-40F4-B015-F14460E2FD0D}"/>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19" name="ZoneTexte 1218">
          <a:extLst>
            <a:ext uri="{FF2B5EF4-FFF2-40B4-BE49-F238E27FC236}">
              <a16:creationId xmlns:a16="http://schemas.microsoft.com/office/drawing/2014/main" id="{E43217B1-8AF1-4923-A515-E34A92D96341}"/>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20" name="ZoneTexte 1219">
          <a:extLst>
            <a:ext uri="{FF2B5EF4-FFF2-40B4-BE49-F238E27FC236}">
              <a16:creationId xmlns:a16="http://schemas.microsoft.com/office/drawing/2014/main" id="{9DD16963-C4B2-4D08-AEEE-B33B90E14EA0}"/>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21" name="ZoneTexte 1220">
          <a:extLst>
            <a:ext uri="{FF2B5EF4-FFF2-40B4-BE49-F238E27FC236}">
              <a16:creationId xmlns:a16="http://schemas.microsoft.com/office/drawing/2014/main" id="{B1FAB87C-679B-4B8F-9D91-88319CF61D38}"/>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22" name="ZoneTexte 1221">
          <a:extLst>
            <a:ext uri="{FF2B5EF4-FFF2-40B4-BE49-F238E27FC236}">
              <a16:creationId xmlns:a16="http://schemas.microsoft.com/office/drawing/2014/main" id="{40945F51-3DC0-4518-B64F-AAC67B534821}"/>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23" name="ZoneTexte 1222">
          <a:extLst>
            <a:ext uri="{FF2B5EF4-FFF2-40B4-BE49-F238E27FC236}">
              <a16:creationId xmlns:a16="http://schemas.microsoft.com/office/drawing/2014/main" id="{07B87DC0-0C97-4775-AEAC-C530B2DFA0F2}"/>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24" name="ZoneTexte 1223">
          <a:extLst>
            <a:ext uri="{FF2B5EF4-FFF2-40B4-BE49-F238E27FC236}">
              <a16:creationId xmlns:a16="http://schemas.microsoft.com/office/drawing/2014/main" id="{161F4583-B024-4536-A264-A78E23286D24}"/>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25" name="ZoneTexte 1224">
          <a:extLst>
            <a:ext uri="{FF2B5EF4-FFF2-40B4-BE49-F238E27FC236}">
              <a16:creationId xmlns:a16="http://schemas.microsoft.com/office/drawing/2014/main" id="{C1155C77-E17C-4E3A-9550-0336E1418208}"/>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226" name="ZoneTexte 1225">
          <a:extLst>
            <a:ext uri="{FF2B5EF4-FFF2-40B4-BE49-F238E27FC236}">
              <a16:creationId xmlns:a16="http://schemas.microsoft.com/office/drawing/2014/main" id="{5053709C-9CAB-4579-9A2A-8C21A874B718}"/>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27" name="ZoneTexte 1226">
          <a:extLst>
            <a:ext uri="{FF2B5EF4-FFF2-40B4-BE49-F238E27FC236}">
              <a16:creationId xmlns:a16="http://schemas.microsoft.com/office/drawing/2014/main" id="{E33F0175-4F42-4CA5-A194-30AE8C5D7E89}"/>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228" name="ZoneTexte 1227">
          <a:extLst>
            <a:ext uri="{FF2B5EF4-FFF2-40B4-BE49-F238E27FC236}">
              <a16:creationId xmlns:a16="http://schemas.microsoft.com/office/drawing/2014/main" id="{13812A67-D11A-4046-89EA-DB40C38493B3}"/>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29" name="ZoneTexte 1228">
          <a:extLst>
            <a:ext uri="{FF2B5EF4-FFF2-40B4-BE49-F238E27FC236}">
              <a16:creationId xmlns:a16="http://schemas.microsoft.com/office/drawing/2014/main" id="{CD684AAC-EAD8-45F3-A42B-25C2C36AACF9}"/>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230" name="ZoneTexte 1229">
          <a:extLst>
            <a:ext uri="{FF2B5EF4-FFF2-40B4-BE49-F238E27FC236}">
              <a16:creationId xmlns:a16="http://schemas.microsoft.com/office/drawing/2014/main" id="{5F3D404F-4854-4294-A684-DE70D73CFD0A}"/>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231" name="ZoneTexte 1230">
          <a:extLst>
            <a:ext uri="{FF2B5EF4-FFF2-40B4-BE49-F238E27FC236}">
              <a16:creationId xmlns:a16="http://schemas.microsoft.com/office/drawing/2014/main" id="{4C7F9809-492C-4E7B-BB40-AC5C12A7957D}"/>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232" name="ZoneTexte 1231">
          <a:extLst>
            <a:ext uri="{FF2B5EF4-FFF2-40B4-BE49-F238E27FC236}">
              <a16:creationId xmlns:a16="http://schemas.microsoft.com/office/drawing/2014/main" id="{3BC6FB68-6FB9-4489-A7F7-ECD82FFD3528}"/>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233" name="ZoneTexte 1232">
          <a:extLst>
            <a:ext uri="{FF2B5EF4-FFF2-40B4-BE49-F238E27FC236}">
              <a16:creationId xmlns:a16="http://schemas.microsoft.com/office/drawing/2014/main" id="{B249E3CE-7B2B-4E5E-A52A-BC1F7D636DF2}"/>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234" name="ZoneTexte 1233">
          <a:extLst>
            <a:ext uri="{FF2B5EF4-FFF2-40B4-BE49-F238E27FC236}">
              <a16:creationId xmlns:a16="http://schemas.microsoft.com/office/drawing/2014/main" id="{BD19040B-84A6-40FC-BC0C-482F1B0C53F8}"/>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1235" name="ZoneTexte 1234">
          <a:extLst>
            <a:ext uri="{FF2B5EF4-FFF2-40B4-BE49-F238E27FC236}">
              <a16:creationId xmlns:a16="http://schemas.microsoft.com/office/drawing/2014/main" id="{AD2E8F05-3FAB-4BC4-A716-E41D29635EC2}"/>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236" name="ZoneTexte 1235">
          <a:extLst>
            <a:ext uri="{FF2B5EF4-FFF2-40B4-BE49-F238E27FC236}">
              <a16:creationId xmlns:a16="http://schemas.microsoft.com/office/drawing/2014/main" id="{1974ADDE-F90F-4235-ADA1-BD4B9C5C1EBA}"/>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1237" name="ZoneTexte 1236">
          <a:extLst>
            <a:ext uri="{FF2B5EF4-FFF2-40B4-BE49-F238E27FC236}">
              <a16:creationId xmlns:a16="http://schemas.microsoft.com/office/drawing/2014/main" id="{06EF4565-275B-4DC0-B9AB-A9EEB4F36E19}"/>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238" name="ZoneTexte 1237">
          <a:extLst>
            <a:ext uri="{FF2B5EF4-FFF2-40B4-BE49-F238E27FC236}">
              <a16:creationId xmlns:a16="http://schemas.microsoft.com/office/drawing/2014/main" id="{0843AA8D-7FC5-46DA-BB7C-CEBE5DCB5380}"/>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1239" name="ZoneTexte 1238">
          <a:extLst>
            <a:ext uri="{FF2B5EF4-FFF2-40B4-BE49-F238E27FC236}">
              <a16:creationId xmlns:a16="http://schemas.microsoft.com/office/drawing/2014/main" id="{74D3DE13-576E-40C2-A9BF-D46569473476}"/>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1240" name="ZoneTexte 1239">
          <a:extLst>
            <a:ext uri="{FF2B5EF4-FFF2-40B4-BE49-F238E27FC236}">
              <a16:creationId xmlns:a16="http://schemas.microsoft.com/office/drawing/2014/main" id="{A0BB15F1-8CB2-48AC-B5A8-0A17F831BAD8}"/>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1241" name="ZoneTexte 1240">
          <a:extLst>
            <a:ext uri="{FF2B5EF4-FFF2-40B4-BE49-F238E27FC236}">
              <a16:creationId xmlns:a16="http://schemas.microsoft.com/office/drawing/2014/main" id="{D0D0C584-768B-4915-9034-93B2A7A642DF}"/>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1242" name="ZoneTexte 1241">
          <a:extLst>
            <a:ext uri="{FF2B5EF4-FFF2-40B4-BE49-F238E27FC236}">
              <a16:creationId xmlns:a16="http://schemas.microsoft.com/office/drawing/2014/main" id="{91A835A3-7B7D-4531-9A83-5754BD85E607}"/>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1243" name="ZoneTexte 1242">
          <a:extLst>
            <a:ext uri="{FF2B5EF4-FFF2-40B4-BE49-F238E27FC236}">
              <a16:creationId xmlns:a16="http://schemas.microsoft.com/office/drawing/2014/main" id="{A95B517C-F4DA-4665-AA3C-7F108FCA1D0F}"/>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1244" name="ZoneTexte 1243">
          <a:extLst>
            <a:ext uri="{FF2B5EF4-FFF2-40B4-BE49-F238E27FC236}">
              <a16:creationId xmlns:a16="http://schemas.microsoft.com/office/drawing/2014/main" id="{2AE1C6F4-854E-4CF5-BE40-7FB19FC5DAB0}"/>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1245" name="ZoneTexte 1244">
          <a:extLst>
            <a:ext uri="{FF2B5EF4-FFF2-40B4-BE49-F238E27FC236}">
              <a16:creationId xmlns:a16="http://schemas.microsoft.com/office/drawing/2014/main" id="{51AC7095-4F58-435B-9E98-A95E03FCF27A}"/>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1246" name="ZoneTexte 1245">
          <a:extLst>
            <a:ext uri="{FF2B5EF4-FFF2-40B4-BE49-F238E27FC236}">
              <a16:creationId xmlns:a16="http://schemas.microsoft.com/office/drawing/2014/main" id="{56789527-FF0D-41D9-8466-937C39EF60A1}"/>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1247" name="ZoneTexte 1246">
          <a:extLst>
            <a:ext uri="{FF2B5EF4-FFF2-40B4-BE49-F238E27FC236}">
              <a16:creationId xmlns:a16="http://schemas.microsoft.com/office/drawing/2014/main" id="{962FDDD7-031F-4CFA-8032-75938A3A68F2}"/>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1248" name="ZoneTexte 1247">
          <a:extLst>
            <a:ext uri="{FF2B5EF4-FFF2-40B4-BE49-F238E27FC236}">
              <a16:creationId xmlns:a16="http://schemas.microsoft.com/office/drawing/2014/main" id="{D4A381D7-CC00-4847-9197-E70680043121}"/>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1249" name="ZoneTexte 1248">
          <a:extLst>
            <a:ext uri="{FF2B5EF4-FFF2-40B4-BE49-F238E27FC236}">
              <a16:creationId xmlns:a16="http://schemas.microsoft.com/office/drawing/2014/main" id="{FB975748-2907-4090-A88C-0A0C03F3974D}"/>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1250" name="ZoneTexte 1249">
          <a:extLst>
            <a:ext uri="{FF2B5EF4-FFF2-40B4-BE49-F238E27FC236}">
              <a16:creationId xmlns:a16="http://schemas.microsoft.com/office/drawing/2014/main" id="{DF69C9F4-363D-4C2D-8407-D7D06301DBB5}"/>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1251" name="ZoneTexte 1250">
          <a:extLst>
            <a:ext uri="{FF2B5EF4-FFF2-40B4-BE49-F238E27FC236}">
              <a16:creationId xmlns:a16="http://schemas.microsoft.com/office/drawing/2014/main" id="{0CD09042-D83B-44EF-9942-456260E7D426}"/>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1252" name="ZoneTexte 1251">
          <a:extLst>
            <a:ext uri="{FF2B5EF4-FFF2-40B4-BE49-F238E27FC236}">
              <a16:creationId xmlns:a16="http://schemas.microsoft.com/office/drawing/2014/main" id="{5991E5AB-83BA-4E6A-9714-9288E4752866}"/>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1253" name="ZoneTexte 1252">
          <a:extLst>
            <a:ext uri="{FF2B5EF4-FFF2-40B4-BE49-F238E27FC236}">
              <a16:creationId xmlns:a16="http://schemas.microsoft.com/office/drawing/2014/main" id="{D0B20559-CA3C-4E14-BC76-EA7ACCF072BB}"/>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1254" name="ZoneTexte 1253">
          <a:extLst>
            <a:ext uri="{FF2B5EF4-FFF2-40B4-BE49-F238E27FC236}">
              <a16:creationId xmlns:a16="http://schemas.microsoft.com/office/drawing/2014/main" id="{14A5EC97-75EA-4353-8EE4-76E8017EC561}"/>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1255" name="ZoneTexte 1254">
          <a:extLst>
            <a:ext uri="{FF2B5EF4-FFF2-40B4-BE49-F238E27FC236}">
              <a16:creationId xmlns:a16="http://schemas.microsoft.com/office/drawing/2014/main" id="{825F5A01-9BE5-47E2-B338-A8913A105B92}"/>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1256" name="ZoneTexte 1255">
          <a:extLst>
            <a:ext uri="{FF2B5EF4-FFF2-40B4-BE49-F238E27FC236}">
              <a16:creationId xmlns:a16="http://schemas.microsoft.com/office/drawing/2014/main" id="{31419DFC-331C-4A2E-B411-65A8BDC8B699}"/>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1257" name="ZoneTexte 1256">
          <a:extLst>
            <a:ext uri="{FF2B5EF4-FFF2-40B4-BE49-F238E27FC236}">
              <a16:creationId xmlns:a16="http://schemas.microsoft.com/office/drawing/2014/main" id="{153A1D61-7399-48E6-B03F-469C200C76DF}"/>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1258" name="ZoneTexte 1257">
          <a:extLst>
            <a:ext uri="{FF2B5EF4-FFF2-40B4-BE49-F238E27FC236}">
              <a16:creationId xmlns:a16="http://schemas.microsoft.com/office/drawing/2014/main" id="{299D0A24-CFBC-41C9-A6E7-BA014F1CEBBF}"/>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1259" name="ZoneTexte 1258">
          <a:extLst>
            <a:ext uri="{FF2B5EF4-FFF2-40B4-BE49-F238E27FC236}">
              <a16:creationId xmlns:a16="http://schemas.microsoft.com/office/drawing/2014/main" id="{9E309BC4-79C1-4090-A5F9-748E47B5ED70}"/>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1260" name="ZoneTexte 1259">
          <a:extLst>
            <a:ext uri="{FF2B5EF4-FFF2-40B4-BE49-F238E27FC236}">
              <a16:creationId xmlns:a16="http://schemas.microsoft.com/office/drawing/2014/main" id="{D5AC1A12-4548-43AA-884A-2EC170E85682}"/>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1261" name="ZoneTexte 1260">
          <a:extLst>
            <a:ext uri="{FF2B5EF4-FFF2-40B4-BE49-F238E27FC236}">
              <a16:creationId xmlns:a16="http://schemas.microsoft.com/office/drawing/2014/main" id="{15C70E54-D74C-4477-AF50-766711499C34}"/>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1262" name="ZoneTexte 1261">
          <a:extLst>
            <a:ext uri="{FF2B5EF4-FFF2-40B4-BE49-F238E27FC236}">
              <a16:creationId xmlns:a16="http://schemas.microsoft.com/office/drawing/2014/main" id="{99D4B9DC-4600-4F86-BB65-B74DD2EA45A6}"/>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1263" name="ZoneTexte 1262">
          <a:extLst>
            <a:ext uri="{FF2B5EF4-FFF2-40B4-BE49-F238E27FC236}">
              <a16:creationId xmlns:a16="http://schemas.microsoft.com/office/drawing/2014/main" id="{B891BBF3-8DCA-41F3-B1ED-D80AFCECB602}"/>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1264" name="ZoneTexte 1263">
          <a:extLst>
            <a:ext uri="{FF2B5EF4-FFF2-40B4-BE49-F238E27FC236}">
              <a16:creationId xmlns:a16="http://schemas.microsoft.com/office/drawing/2014/main" id="{2715CD98-7BE1-489D-89B2-C0758E26AD5D}"/>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1265" name="ZoneTexte 1264">
          <a:extLst>
            <a:ext uri="{FF2B5EF4-FFF2-40B4-BE49-F238E27FC236}">
              <a16:creationId xmlns:a16="http://schemas.microsoft.com/office/drawing/2014/main" id="{022D8812-5CD9-4B0B-BAD5-734D6637F001}"/>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1266" name="ZoneTexte 1265">
          <a:extLst>
            <a:ext uri="{FF2B5EF4-FFF2-40B4-BE49-F238E27FC236}">
              <a16:creationId xmlns:a16="http://schemas.microsoft.com/office/drawing/2014/main" id="{C6C8D7C2-88B7-4DDE-B44B-F58F91E619C7}"/>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1267" name="ZoneTexte 1266">
          <a:extLst>
            <a:ext uri="{FF2B5EF4-FFF2-40B4-BE49-F238E27FC236}">
              <a16:creationId xmlns:a16="http://schemas.microsoft.com/office/drawing/2014/main" id="{14E1E291-DC38-406D-82CD-2DE2E59188B8}"/>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1268" name="ZoneTexte 1267">
          <a:extLst>
            <a:ext uri="{FF2B5EF4-FFF2-40B4-BE49-F238E27FC236}">
              <a16:creationId xmlns:a16="http://schemas.microsoft.com/office/drawing/2014/main" id="{3DA32E7C-3BC4-42E4-8997-7C771418B309}"/>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1269" name="ZoneTexte 1268">
          <a:extLst>
            <a:ext uri="{FF2B5EF4-FFF2-40B4-BE49-F238E27FC236}">
              <a16:creationId xmlns:a16="http://schemas.microsoft.com/office/drawing/2014/main" id="{29242E69-B2FB-411B-96C8-F9D429C57700}"/>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1270" name="ZoneTexte 1269">
          <a:extLst>
            <a:ext uri="{FF2B5EF4-FFF2-40B4-BE49-F238E27FC236}">
              <a16:creationId xmlns:a16="http://schemas.microsoft.com/office/drawing/2014/main" id="{00D73410-3695-459B-B187-31442CDDD08B}"/>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1271" name="ZoneTexte 1270">
          <a:extLst>
            <a:ext uri="{FF2B5EF4-FFF2-40B4-BE49-F238E27FC236}">
              <a16:creationId xmlns:a16="http://schemas.microsoft.com/office/drawing/2014/main" id="{3123B05D-B044-4E17-9CD7-CDEAB8563DEB}"/>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1272" name="ZoneTexte 1271">
          <a:extLst>
            <a:ext uri="{FF2B5EF4-FFF2-40B4-BE49-F238E27FC236}">
              <a16:creationId xmlns:a16="http://schemas.microsoft.com/office/drawing/2014/main" id="{4AF51EF7-D13B-40B1-B4F2-EBD0D2A39879}"/>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1273" name="ZoneTexte 1272">
          <a:extLst>
            <a:ext uri="{FF2B5EF4-FFF2-40B4-BE49-F238E27FC236}">
              <a16:creationId xmlns:a16="http://schemas.microsoft.com/office/drawing/2014/main" id="{DF647D33-3FEB-4E16-8D9C-6738C090FF10}"/>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1274" name="ZoneTexte 1273">
          <a:extLst>
            <a:ext uri="{FF2B5EF4-FFF2-40B4-BE49-F238E27FC236}">
              <a16:creationId xmlns:a16="http://schemas.microsoft.com/office/drawing/2014/main" id="{3367AD4F-E649-4ABF-97FE-578A86E72501}"/>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1275" name="ZoneTexte 1274">
          <a:extLst>
            <a:ext uri="{FF2B5EF4-FFF2-40B4-BE49-F238E27FC236}">
              <a16:creationId xmlns:a16="http://schemas.microsoft.com/office/drawing/2014/main" id="{8EA0A78C-DCC6-4204-845E-F3C7A06716A2}"/>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1276" name="ZoneTexte 1275">
          <a:extLst>
            <a:ext uri="{FF2B5EF4-FFF2-40B4-BE49-F238E27FC236}">
              <a16:creationId xmlns:a16="http://schemas.microsoft.com/office/drawing/2014/main" id="{1AFA9E3E-4A1F-4D89-BC1D-804593B77695}"/>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1277" name="ZoneTexte 1276">
          <a:extLst>
            <a:ext uri="{FF2B5EF4-FFF2-40B4-BE49-F238E27FC236}">
              <a16:creationId xmlns:a16="http://schemas.microsoft.com/office/drawing/2014/main" id="{6F8F13AA-2C9D-47C0-AAB4-6CB87B25BD02}"/>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1278" name="ZoneTexte 1277">
          <a:extLst>
            <a:ext uri="{FF2B5EF4-FFF2-40B4-BE49-F238E27FC236}">
              <a16:creationId xmlns:a16="http://schemas.microsoft.com/office/drawing/2014/main" id="{75C559DA-3A1E-48E1-A0F8-C0B1F02C12E4}"/>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1279" name="ZoneTexte 1278">
          <a:extLst>
            <a:ext uri="{FF2B5EF4-FFF2-40B4-BE49-F238E27FC236}">
              <a16:creationId xmlns:a16="http://schemas.microsoft.com/office/drawing/2014/main" id="{6BB4DD80-C325-40F1-84EC-2EC73C262BE2}"/>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1280" name="ZoneTexte 1279">
          <a:extLst>
            <a:ext uri="{FF2B5EF4-FFF2-40B4-BE49-F238E27FC236}">
              <a16:creationId xmlns:a16="http://schemas.microsoft.com/office/drawing/2014/main" id="{0FB74240-EB89-4E0E-9057-003CA0883B49}"/>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1281" name="ZoneTexte 1280">
          <a:extLst>
            <a:ext uri="{FF2B5EF4-FFF2-40B4-BE49-F238E27FC236}">
              <a16:creationId xmlns:a16="http://schemas.microsoft.com/office/drawing/2014/main" id="{7535CB90-1C87-4A9C-A401-892E6BCECC74}"/>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1282" name="ZoneTexte 1281">
          <a:extLst>
            <a:ext uri="{FF2B5EF4-FFF2-40B4-BE49-F238E27FC236}">
              <a16:creationId xmlns:a16="http://schemas.microsoft.com/office/drawing/2014/main" id="{9D4381BB-B10F-467A-B307-6A1099D319EE}"/>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1283" name="ZoneTexte 1282">
          <a:extLst>
            <a:ext uri="{FF2B5EF4-FFF2-40B4-BE49-F238E27FC236}">
              <a16:creationId xmlns:a16="http://schemas.microsoft.com/office/drawing/2014/main" id="{BBE69893-8D6A-4D17-9424-8504C8CCF4A8}"/>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1284" name="ZoneTexte 1283">
          <a:extLst>
            <a:ext uri="{FF2B5EF4-FFF2-40B4-BE49-F238E27FC236}">
              <a16:creationId xmlns:a16="http://schemas.microsoft.com/office/drawing/2014/main" id="{D96C3A99-E214-49F4-9D3C-F654FB9B47A7}"/>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1285" name="ZoneTexte 1284">
          <a:extLst>
            <a:ext uri="{FF2B5EF4-FFF2-40B4-BE49-F238E27FC236}">
              <a16:creationId xmlns:a16="http://schemas.microsoft.com/office/drawing/2014/main" id="{3019FA31-31E6-4495-A4DD-BC20C6BEC8A7}"/>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1286" name="ZoneTexte 1285">
          <a:extLst>
            <a:ext uri="{FF2B5EF4-FFF2-40B4-BE49-F238E27FC236}">
              <a16:creationId xmlns:a16="http://schemas.microsoft.com/office/drawing/2014/main" id="{793ECCA1-2557-41A6-9FB0-E2CBB3173BDE}"/>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1287" name="ZoneTexte 1286">
          <a:extLst>
            <a:ext uri="{FF2B5EF4-FFF2-40B4-BE49-F238E27FC236}">
              <a16:creationId xmlns:a16="http://schemas.microsoft.com/office/drawing/2014/main" id="{067D091D-EC51-4908-BE9B-F2141213A37F}"/>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1288" name="ZoneTexte 1287">
          <a:extLst>
            <a:ext uri="{FF2B5EF4-FFF2-40B4-BE49-F238E27FC236}">
              <a16:creationId xmlns:a16="http://schemas.microsoft.com/office/drawing/2014/main" id="{83C89A36-CFD8-426B-99A4-BB1813C23A2A}"/>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1289" name="ZoneTexte 1288">
          <a:extLst>
            <a:ext uri="{FF2B5EF4-FFF2-40B4-BE49-F238E27FC236}">
              <a16:creationId xmlns:a16="http://schemas.microsoft.com/office/drawing/2014/main" id="{2D4D0679-1433-4F08-8AFA-601211468677}"/>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1290" name="ZoneTexte 1289">
          <a:extLst>
            <a:ext uri="{FF2B5EF4-FFF2-40B4-BE49-F238E27FC236}">
              <a16:creationId xmlns:a16="http://schemas.microsoft.com/office/drawing/2014/main" id="{A6D22273-72F4-4F47-8591-AC4991D91A97}"/>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1291" name="ZoneTexte 1290">
          <a:extLst>
            <a:ext uri="{FF2B5EF4-FFF2-40B4-BE49-F238E27FC236}">
              <a16:creationId xmlns:a16="http://schemas.microsoft.com/office/drawing/2014/main" id="{873A4B8E-6C6C-4B51-B6AC-3EF5D240B81A}"/>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1292" name="ZoneTexte 1291">
          <a:extLst>
            <a:ext uri="{FF2B5EF4-FFF2-40B4-BE49-F238E27FC236}">
              <a16:creationId xmlns:a16="http://schemas.microsoft.com/office/drawing/2014/main" id="{C16D3D49-8661-488E-8893-18DA0E374D66}"/>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1293" name="ZoneTexte 1292">
          <a:extLst>
            <a:ext uri="{FF2B5EF4-FFF2-40B4-BE49-F238E27FC236}">
              <a16:creationId xmlns:a16="http://schemas.microsoft.com/office/drawing/2014/main" id="{75C55CEA-9659-4862-97F7-1F1BDDA3E819}"/>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1294" name="ZoneTexte 1293">
          <a:extLst>
            <a:ext uri="{FF2B5EF4-FFF2-40B4-BE49-F238E27FC236}">
              <a16:creationId xmlns:a16="http://schemas.microsoft.com/office/drawing/2014/main" id="{488CEFC8-68E8-4A8A-9A3A-499238CD9D22}"/>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1295" name="ZoneTexte 1294">
          <a:extLst>
            <a:ext uri="{FF2B5EF4-FFF2-40B4-BE49-F238E27FC236}">
              <a16:creationId xmlns:a16="http://schemas.microsoft.com/office/drawing/2014/main" id="{605472C2-E218-4D44-8967-C6E0E34DC4AC}"/>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1296" name="ZoneTexte 1295">
          <a:extLst>
            <a:ext uri="{FF2B5EF4-FFF2-40B4-BE49-F238E27FC236}">
              <a16:creationId xmlns:a16="http://schemas.microsoft.com/office/drawing/2014/main" id="{7ACF31A0-2072-498B-ABFE-64840BB5C6C4}"/>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1297" name="ZoneTexte 1296">
          <a:extLst>
            <a:ext uri="{FF2B5EF4-FFF2-40B4-BE49-F238E27FC236}">
              <a16:creationId xmlns:a16="http://schemas.microsoft.com/office/drawing/2014/main" id="{EC2FAACB-9C9A-41F7-9551-1E9605399D24}"/>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128587</xdr:rowOff>
    </xdr:from>
    <xdr:ext cx="65" cy="172227"/>
    <xdr:sp macro="" textlink="">
      <xdr:nvSpPr>
        <xdr:cNvPr id="1298" name="ZoneTexte 1297">
          <a:extLst>
            <a:ext uri="{FF2B5EF4-FFF2-40B4-BE49-F238E27FC236}">
              <a16:creationId xmlns:a16="http://schemas.microsoft.com/office/drawing/2014/main" id="{116FD80F-D58F-480E-BB97-41C76CB7B62D}"/>
            </a:ext>
          </a:extLst>
        </xdr:cNvPr>
        <xdr:cNvSpPr txBox="1"/>
      </xdr:nvSpPr>
      <xdr:spPr>
        <a:xfrm>
          <a:off x="0" y="780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1299" name="ZoneTexte 1298">
          <a:extLst>
            <a:ext uri="{FF2B5EF4-FFF2-40B4-BE49-F238E27FC236}">
              <a16:creationId xmlns:a16="http://schemas.microsoft.com/office/drawing/2014/main" id="{C2CF93BC-8BFF-4C67-A0EF-D36230E17581}"/>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128587</xdr:rowOff>
    </xdr:from>
    <xdr:ext cx="65" cy="172227"/>
    <xdr:sp macro="" textlink="">
      <xdr:nvSpPr>
        <xdr:cNvPr id="1300" name="ZoneTexte 1299">
          <a:extLst>
            <a:ext uri="{FF2B5EF4-FFF2-40B4-BE49-F238E27FC236}">
              <a16:creationId xmlns:a16="http://schemas.microsoft.com/office/drawing/2014/main" id="{500A184B-B9CF-4AF6-9FDA-65CC591E71A3}"/>
            </a:ext>
          </a:extLst>
        </xdr:cNvPr>
        <xdr:cNvSpPr txBox="1"/>
      </xdr:nvSpPr>
      <xdr:spPr>
        <a:xfrm>
          <a:off x="0" y="780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1301" name="ZoneTexte 1300">
          <a:extLst>
            <a:ext uri="{FF2B5EF4-FFF2-40B4-BE49-F238E27FC236}">
              <a16:creationId xmlns:a16="http://schemas.microsoft.com/office/drawing/2014/main" id="{EE26D168-A31F-4874-A6C1-863D7FFB7000}"/>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128587</xdr:rowOff>
    </xdr:from>
    <xdr:ext cx="65" cy="172227"/>
    <xdr:sp macro="" textlink="">
      <xdr:nvSpPr>
        <xdr:cNvPr id="1302" name="ZoneTexte 1301">
          <a:extLst>
            <a:ext uri="{FF2B5EF4-FFF2-40B4-BE49-F238E27FC236}">
              <a16:creationId xmlns:a16="http://schemas.microsoft.com/office/drawing/2014/main" id="{181EA840-7BC6-439A-AE94-F0A72684BAC7}"/>
            </a:ext>
          </a:extLst>
        </xdr:cNvPr>
        <xdr:cNvSpPr txBox="1"/>
      </xdr:nvSpPr>
      <xdr:spPr>
        <a:xfrm>
          <a:off x="0" y="780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128587</xdr:rowOff>
    </xdr:from>
    <xdr:ext cx="65" cy="172227"/>
    <xdr:sp macro="" textlink="">
      <xdr:nvSpPr>
        <xdr:cNvPr id="1303" name="ZoneTexte 1302">
          <a:extLst>
            <a:ext uri="{FF2B5EF4-FFF2-40B4-BE49-F238E27FC236}">
              <a16:creationId xmlns:a16="http://schemas.microsoft.com/office/drawing/2014/main" id="{0787D2DD-BE0F-4A3D-AAC6-2D4871F482F8}"/>
            </a:ext>
          </a:extLst>
        </xdr:cNvPr>
        <xdr:cNvSpPr txBox="1"/>
      </xdr:nvSpPr>
      <xdr:spPr>
        <a:xfrm>
          <a:off x="0" y="780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128587</xdr:rowOff>
    </xdr:from>
    <xdr:ext cx="65" cy="172227"/>
    <xdr:sp macro="" textlink="">
      <xdr:nvSpPr>
        <xdr:cNvPr id="1304" name="ZoneTexte 1303">
          <a:extLst>
            <a:ext uri="{FF2B5EF4-FFF2-40B4-BE49-F238E27FC236}">
              <a16:creationId xmlns:a16="http://schemas.microsoft.com/office/drawing/2014/main" id="{D00742FC-9B22-4368-885A-6291E7982E2D}"/>
            </a:ext>
          </a:extLst>
        </xdr:cNvPr>
        <xdr:cNvSpPr txBox="1"/>
      </xdr:nvSpPr>
      <xdr:spPr>
        <a:xfrm>
          <a:off x="0" y="780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128587</xdr:rowOff>
    </xdr:from>
    <xdr:ext cx="65" cy="172227"/>
    <xdr:sp macro="" textlink="">
      <xdr:nvSpPr>
        <xdr:cNvPr id="1305" name="ZoneTexte 1304">
          <a:extLst>
            <a:ext uri="{FF2B5EF4-FFF2-40B4-BE49-F238E27FC236}">
              <a16:creationId xmlns:a16="http://schemas.microsoft.com/office/drawing/2014/main" id="{E2ACBB43-8CCF-4910-9D4C-2E2ACA450DCD}"/>
            </a:ext>
          </a:extLst>
        </xdr:cNvPr>
        <xdr:cNvSpPr txBox="1"/>
      </xdr:nvSpPr>
      <xdr:spPr>
        <a:xfrm>
          <a:off x="0" y="780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128587</xdr:rowOff>
    </xdr:from>
    <xdr:ext cx="65" cy="172227"/>
    <xdr:sp macro="" textlink="">
      <xdr:nvSpPr>
        <xdr:cNvPr id="1306" name="ZoneTexte 1305">
          <a:extLst>
            <a:ext uri="{FF2B5EF4-FFF2-40B4-BE49-F238E27FC236}">
              <a16:creationId xmlns:a16="http://schemas.microsoft.com/office/drawing/2014/main" id="{6E5956A5-8E8C-411F-B79C-C0AFDE993E58}"/>
            </a:ext>
          </a:extLst>
        </xdr:cNvPr>
        <xdr:cNvSpPr txBox="1"/>
      </xdr:nvSpPr>
      <xdr:spPr>
        <a:xfrm>
          <a:off x="0" y="780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65" cy="172227"/>
    <xdr:sp macro="" textlink="">
      <xdr:nvSpPr>
        <xdr:cNvPr id="1307" name="ZoneTexte 1306">
          <a:extLst>
            <a:ext uri="{FF2B5EF4-FFF2-40B4-BE49-F238E27FC236}">
              <a16:creationId xmlns:a16="http://schemas.microsoft.com/office/drawing/2014/main" id="{712C251C-839E-4F1B-9F43-6AF3AD1D0FD8}"/>
            </a:ext>
          </a:extLst>
        </xdr:cNvPr>
        <xdr:cNvSpPr txBox="1"/>
      </xdr:nvSpPr>
      <xdr:spPr>
        <a:xfrm>
          <a:off x="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128587</xdr:rowOff>
    </xdr:from>
    <xdr:ext cx="65" cy="172227"/>
    <xdr:sp macro="" textlink="">
      <xdr:nvSpPr>
        <xdr:cNvPr id="1308" name="ZoneTexte 1307">
          <a:extLst>
            <a:ext uri="{FF2B5EF4-FFF2-40B4-BE49-F238E27FC236}">
              <a16:creationId xmlns:a16="http://schemas.microsoft.com/office/drawing/2014/main" id="{B34CA752-75C4-498F-B4FC-73230F828A3D}"/>
            </a:ext>
          </a:extLst>
        </xdr:cNvPr>
        <xdr:cNvSpPr txBox="1"/>
      </xdr:nvSpPr>
      <xdr:spPr>
        <a:xfrm>
          <a:off x="0" y="780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65" cy="172227"/>
    <xdr:sp macro="" textlink="">
      <xdr:nvSpPr>
        <xdr:cNvPr id="1309" name="ZoneTexte 1308">
          <a:extLst>
            <a:ext uri="{FF2B5EF4-FFF2-40B4-BE49-F238E27FC236}">
              <a16:creationId xmlns:a16="http://schemas.microsoft.com/office/drawing/2014/main" id="{EEB19B5A-FB30-49D7-9A22-F96BF3830292}"/>
            </a:ext>
          </a:extLst>
        </xdr:cNvPr>
        <xdr:cNvSpPr txBox="1"/>
      </xdr:nvSpPr>
      <xdr:spPr>
        <a:xfrm>
          <a:off x="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128587</xdr:rowOff>
    </xdr:from>
    <xdr:ext cx="65" cy="172227"/>
    <xdr:sp macro="" textlink="">
      <xdr:nvSpPr>
        <xdr:cNvPr id="1310" name="ZoneTexte 1309">
          <a:extLst>
            <a:ext uri="{FF2B5EF4-FFF2-40B4-BE49-F238E27FC236}">
              <a16:creationId xmlns:a16="http://schemas.microsoft.com/office/drawing/2014/main" id="{3DF1CED4-1BE4-4157-91C5-0C931CA8688E}"/>
            </a:ext>
          </a:extLst>
        </xdr:cNvPr>
        <xdr:cNvSpPr txBox="1"/>
      </xdr:nvSpPr>
      <xdr:spPr>
        <a:xfrm>
          <a:off x="0" y="780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65" cy="172227"/>
    <xdr:sp macro="" textlink="">
      <xdr:nvSpPr>
        <xdr:cNvPr id="1311" name="ZoneTexte 1310">
          <a:extLst>
            <a:ext uri="{FF2B5EF4-FFF2-40B4-BE49-F238E27FC236}">
              <a16:creationId xmlns:a16="http://schemas.microsoft.com/office/drawing/2014/main" id="{02278513-D1C1-486F-99BA-7F82289D21A6}"/>
            </a:ext>
          </a:extLst>
        </xdr:cNvPr>
        <xdr:cNvSpPr txBox="1"/>
      </xdr:nvSpPr>
      <xdr:spPr>
        <a:xfrm>
          <a:off x="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65" cy="172227"/>
    <xdr:sp macro="" textlink="">
      <xdr:nvSpPr>
        <xdr:cNvPr id="1312" name="ZoneTexte 1311">
          <a:extLst>
            <a:ext uri="{FF2B5EF4-FFF2-40B4-BE49-F238E27FC236}">
              <a16:creationId xmlns:a16="http://schemas.microsoft.com/office/drawing/2014/main" id="{13A53334-2631-4686-AA01-D7694E6FF817}"/>
            </a:ext>
          </a:extLst>
        </xdr:cNvPr>
        <xdr:cNvSpPr txBox="1"/>
      </xdr:nvSpPr>
      <xdr:spPr>
        <a:xfrm>
          <a:off x="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65" cy="172227"/>
    <xdr:sp macro="" textlink="">
      <xdr:nvSpPr>
        <xdr:cNvPr id="1313" name="ZoneTexte 1312">
          <a:extLst>
            <a:ext uri="{FF2B5EF4-FFF2-40B4-BE49-F238E27FC236}">
              <a16:creationId xmlns:a16="http://schemas.microsoft.com/office/drawing/2014/main" id="{D92D7292-6547-4EB4-A6FA-007FFA065721}"/>
            </a:ext>
          </a:extLst>
        </xdr:cNvPr>
        <xdr:cNvSpPr txBox="1"/>
      </xdr:nvSpPr>
      <xdr:spPr>
        <a:xfrm>
          <a:off x="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65" cy="172227"/>
    <xdr:sp macro="" textlink="">
      <xdr:nvSpPr>
        <xdr:cNvPr id="1314" name="ZoneTexte 1313">
          <a:extLst>
            <a:ext uri="{FF2B5EF4-FFF2-40B4-BE49-F238E27FC236}">
              <a16:creationId xmlns:a16="http://schemas.microsoft.com/office/drawing/2014/main" id="{2CEBF1FF-6AE8-4E6D-B216-0C54621864CD}"/>
            </a:ext>
          </a:extLst>
        </xdr:cNvPr>
        <xdr:cNvSpPr txBox="1"/>
      </xdr:nvSpPr>
      <xdr:spPr>
        <a:xfrm>
          <a:off x="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65" cy="172227"/>
    <xdr:sp macro="" textlink="">
      <xdr:nvSpPr>
        <xdr:cNvPr id="1315" name="ZoneTexte 1314">
          <a:extLst>
            <a:ext uri="{FF2B5EF4-FFF2-40B4-BE49-F238E27FC236}">
              <a16:creationId xmlns:a16="http://schemas.microsoft.com/office/drawing/2014/main" id="{68D55AB5-C55E-41A4-B4AB-519FA8CE1248}"/>
            </a:ext>
          </a:extLst>
        </xdr:cNvPr>
        <xdr:cNvSpPr txBox="1"/>
      </xdr:nvSpPr>
      <xdr:spPr>
        <a:xfrm>
          <a:off x="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316" name="ZoneTexte 1315">
          <a:extLst>
            <a:ext uri="{FF2B5EF4-FFF2-40B4-BE49-F238E27FC236}">
              <a16:creationId xmlns:a16="http://schemas.microsoft.com/office/drawing/2014/main" id="{13BB0342-C8A3-4FE9-9496-BFF13C9E99D5}"/>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65" cy="172227"/>
    <xdr:sp macro="" textlink="">
      <xdr:nvSpPr>
        <xdr:cNvPr id="1317" name="ZoneTexte 1316">
          <a:extLst>
            <a:ext uri="{FF2B5EF4-FFF2-40B4-BE49-F238E27FC236}">
              <a16:creationId xmlns:a16="http://schemas.microsoft.com/office/drawing/2014/main" id="{2A85728B-576D-462E-8CAE-1F222B0080D7}"/>
            </a:ext>
          </a:extLst>
        </xdr:cNvPr>
        <xdr:cNvSpPr txBox="1"/>
      </xdr:nvSpPr>
      <xdr:spPr>
        <a:xfrm>
          <a:off x="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318" name="ZoneTexte 1317">
          <a:extLst>
            <a:ext uri="{FF2B5EF4-FFF2-40B4-BE49-F238E27FC236}">
              <a16:creationId xmlns:a16="http://schemas.microsoft.com/office/drawing/2014/main" id="{B5809818-1115-44C2-98F1-197C1E0BE080}"/>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65" cy="172227"/>
    <xdr:sp macro="" textlink="">
      <xdr:nvSpPr>
        <xdr:cNvPr id="1319" name="ZoneTexte 1318">
          <a:extLst>
            <a:ext uri="{FF2B5EF4-FFF2-40B4-BE49-F238E27FC236}">
              <a16:creationId xmlns:a16="http://schemas.microsoft.com/office/drawing/2014/main" id="{9B522073-5B30-46DA-9D6D-D0794814081A}"/>
            </a:ext>
          </a:extLst>
        </xdr:cNvPr>
        <xdr:cNvSpPr txBox="1"/>
      </xdr:nvSpPr>
      <xdr:spPr>
        <a:xfrm>
          <a:off x="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320" name="ZoneTexte 1319">
          <a:extLst>
            <a:ext uri="{FF2B5EF4-FFF2-40B4-BE49-F238E27FC236}">
              <a16:creationId xmlns:a16="http://schemas.microsoft.com/office/drawing/2014/main" id="{E6D57FEC-BCC9-4A2E-94E1-668EEDDDE239}"/>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321" name="ZoneTexte 1320">
          <a:extLst>
            <a:ext uri="{FF2B5EF4-FFF2-40B4-BE49-F238E27FC236}">
              <a16:creationId xmlns:a16="http://schemas.microsoft.com/office/drawing/2014/main" id="{37F5EDE5-0D4F-4CA1-8488-CA35BE7A7A9A}"/>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322" name="ZoneTexte 1321">
          <a:extLst>
            <a:ext uri="{FF2B5EF4-FFF2-40B4-BE49-F238E27FC236}">
              <a16:creationId xmlns:a16="http://schemas.microsoft.com/office/drawing/2014/main" id="{56FF4B6F-A809-48AA-8FF6-27E1F28520A0}"/>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323" name="ZoneTexte 1322">
          <a:extLst>
            <a:ext uri="{FF2B5EF4-FFF2-40B4-BE49-F238E27FC236}">
              <a16:creationId xmlns:a16="http://schemas.microsoft.com/office/drawing/2014/main" id="{2330FBA5-25B1-499C-8098-CE7294331CFC}"/>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324" name="ZoneTexte 1323">
          <a:extLst>
            <a:ext uri="{FF2B5EF4-FFF2-40B4-BE49-F238E27FC236}">
              <a16:creationId xmlns:a16="http://schemas.microsoft.com/office/drawing/2014/main" id="{D2464913-810D-498F-9DCD-F8ADA2C8774D}"/>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325" name="ZoneTexte 1324">
          <a:extLst>
            <a:ext uri="{FF2B5EF4-FFF2-40B4-BE49-F238E27FC236}">
              <a16:creationId xmlns:a16="http://schemas.microsoft.com/office/drawing/2014/main" id="{696F9778-2D21-4C9F-A0BB-D769F7F5292B}"/>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326" name="ZoneTexte 1325">
          <a:extLst>
            <a:ext uri="{FF2B5EF4-FFF2-40B4-BE49-F238E27FC236}">
              <a16:creationId xmlns:a16="http://schemas.microsoft.com/office/drawing/2014/main" id="{2B70AF23-23C8-42D6-915A-15E6BCE472F6}"/>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327" name="ZoneTexte 1326">
          <a:extLst>
            <a:ext uri="{FF2B5EF4-FFF2-40B4-BE49-F238E27FC236}">
              <a16:creationId xmlns:a16="http://schemas.microsoft.com/office/drawing/2014/main" id="{543234F3-F347-411D-96E9-F1105528D075}"/>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328" name="ZoneTexte 1327">
          <a:extLst>
            <a:ext uri="{FF2B5EF4-FFF2-40B4-BE49-F238E27FC236}">
              <a16:creationId xmlns:a16="http://schemas.microsoft.com/office/drawing/2014/main" id="{3005BDE2-8FD0-4E6F-9C32-4CC38DF06822}"/>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329" name="ZoneTexte 1328">
          <a:extLst>
            <a:ext uri="{FF2B5EF4-FFF2-40B4-BE49-F238E27FC236}">
              <a16:creationId xmlns:a16="http://schemas.microsoft.com/office/drawing/2014/main" id="{2A3ECA9F-04D2-4C59-BB92-F87F586C6AD4}"/>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330" name="ZoneTexte 1329">
          <a:extLst>
            <a:ext uri="{FF2B5EF4-FFF2-40B4-BE49-F238E27FC236}">
              <a16:creationId xmlns:a16="http://schemas.microsoft.com/office/drawing/2014/main" id="{528034EF-6084-4D8F-9BAD-C58EEC1A4C61}"/>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331" name="ZoneTexte 1330">
          <a:extLst>
            <a:ext uri="{FF2B5EF4-FFF2-40B4-BE49-F238E27FC236}">
              <a16:creationId xmlns:a16="http://schemas.microsoft.com/office/drawing/2014/main" id="{52EC0D2B-210F-4609-8364-E8A746BEA25D}"/>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332" name="ZoneTexte 1331">
          <a:extLst>
            <a:ext uri="{FF2B5EF4-FFF2-40B4-BE49-F238E27FC236}">
              <a16:creationId xmlns:a16="http://schemas.microsoft.com/office/drawing/2014/main" id="{905AB21C-87A2-4BFE-8FB9-4F4FF53610FD}"/>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333" name="ZoneTexte 1332">
          <a:extLst>
            <a:ext uri="{FF2B5EF4-FFF2-40B4-BE49-F238E27FC236}">
              <a16:creationId xmlns:a16="http://schemas.microsoft.com/office/drawing/2014/main" id="{5CFA3A4D-B874-47BE-9E49-5C883F846A62}"/>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334" name="ZoneTexte 1333">
          <a:extLst>
            <a:ext uri="{FF2B5EF4-FFF2-40B4-BE49-F238E27FC236}">
              <a16:creationId xmlns:a16="http://schemas.microsoft.com/office/drawing/2014/main" id="{EAE97C80-F583-40BE-970E-8D547A55B675}"/>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335" name="ZoneTexte 1334">
          <a:extLst>
            <a:ext uri="{FF2B5EF4-FFF2-40B4-BE49-F238E27FC236}">
              <a16:creationId xmlns:a16="http://schemas.microsoft.com/office/drawing/2014/main" id="{9FC9C615-CB87-4A61-83CF-15527E0059F4}"/>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336" name="ZoneTexte 1335">
          <a:extLst>
            <a:ext uri="{FF2B5EF4-FFF2-40B4-BE49-F238E27FC236}">
              <a16:creationId xmlns:a16="http://schemas.microsoft.com/office/drawing/2014/main" id="{2F3C28EC-1671-4026-A034-6D21CFC75AEC}"/>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337" name="ZoneTexte 1336">
          <a:extLst>
            <a:ext uri="{FF2B5EF4-FFF2-40B4-BE49-F238E27FC236}">
              <a16:creationId xmlns:a16="http://schemas.microsoft.com/office/drawing/2014/main" id="{E6444287-2317-4BC6-A87B-D7C8EE262CD1}"/>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338" name="ZoneTexte 1337">
          <a:extLst>
            <a:ext uri="{FF2B5EF4-FFF2-40B4-BE49-F238E27FC236}">
              <a16:creationId xmlns:a16="http://schemas.microsoft.com/office/drawing/2014/main" id="{C97F4C13-5A0C-4531-AD24-5038279BABED}"/>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339" name="ZoneTexte 1338">
          <a:extLst>
            <a:ext uri="{FF2B5EF4-FFF2-40B4-BE49-F238E27FC236}">
              <a16:creationId xmlns:a16="http://schemas.microsoft.com/office/drawing/2014/main" id="{D1C57895-9EC8-4B67-96BB-FEE296E8D3CB}"/>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340" name="ZoneTexte 1339">
          <a:extLst>
            <a:ext uri="{FF2B5EF4-FFF2-40B4-BE49-F238E27FC236}">
              <a16:creationId xmlns:a16="http://schemas.microsoft.com/office/drawing/2014/main" id="{669C46EE-7A5C-4A10-97A9-CA5EDDE99672}"/>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341" name="ZoneTexte 1340">
          <a:extLst>
            <a:ext uri="{FF2B5EF4-FFF2-40B4-BE49-F238E27FC236}">
              <a16:creationId xmlns:a16="http://schemas.microsoft.com/office/drawing/2014/main" id="{FC809B9A-9D16-4B4B-B2D4-20E30B9F34EA}"/>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342" name="ZoneTexte 1341">
          <a:extLst>
            <a:ext uri="{FF2B5EF4-FFF2-40B4-BE49-F238E27FC236}">
              <a16:creationId xmlns:a16="http://schemas.microsoft.com/office/drawing/2014/main" id="{55FD77E4-E5B0-4CB4-B3B4-0F1084E9F648}"/>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1343" name="ZoneTexte 1342">
          <a:extLst>
            <a:ext uri="{FF2B5EF4-FFF2-40B4-BE49-F238E27FC236}">
              <a16:creationId xmlns:a16="http://schemas.microsoft.com/office/drawing/2014/main" id="{367B0921-0299-4120-9201-8EEC4BDA76B6}"/>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1344" name="ZoneTexte 1343">
          <a:extLst>
            <a:ext uri="{FF2B5EF4-FFF2-40B4-BE49-F238E27FC236}">
              <a16:creationId xmlns:a16="http://schemas.microsoft.com/office/drawing/2014/main" id="{D85D3DA4-5C4D-4782-83E3-F1C07E5825E8}"/>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1345" name="ZoneTexte 1344">
          <a:extLst>
            <a:ext uri="{FF2B5EF4-FFF2-40B4-BE49-F238E27FC236}">
              <a16:creationId xmlns:a16="http://schemas.microsoft.com/office/drawing/2014/main" id="{5B919D2F-6F03-44A4-8416-506C0FBBCFB2}"/>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1346" name="ZoneTexte 1345">
          <a:extLst>
            <a:ext uri="{FF2B5EF4-FFF2-40B4-BE49-F238E27FC236}">
              <a16:creationId xmlns:a16="http://schemas.microsoft.com/office/drawing/2014/main" id="{91FE8E6F-5A67-4E3E-BB9C-2432413A86CB}"/>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47" name="ZoneTexte 1346">
          <a:extLst>
            <a:ext uri="{FF2B5EF4-FFF2-40B4-BE49-F238E27FC236}">
              <a16:creationId xmlns:a16="http://schemas.microsoft.com/office/drawing/2014/main" id="{A8DE6B1E-84C4-4F08-8341-B12933E6AE1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48" name="ZoneTexte 1347">
          <a:extLst>
            <a:ext uri="{FF2B5EF4-FFF2-40B4-BE49-F238E27FC236}">
              <a16:creationId xmlns:a16="http://schemas.microsoft.com/office/drawing/2014/main" id="{9888EC55-6CCB-4774-8AFD-C8E8FDD3E28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49" name="ZoneTexte 1348">
          <a:extLst>
            <a:ext uri="{FF2B5EF4-FFF2-40B4-BE49-F238E27FC236}">
              <a16:creationId xmlns:a16="http://schemas.microsoft.com/office/drawing/2014/main" id="{7D787FAB-B7DC-4B9E-8A88-D70CF825A00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50" name="ZoneTexte 1349">
          <a:extLst>
            <a:ext uri="{FF2B5EF4-FFF2-40B4-BE49-F238E27FC236}">
              <a16:creationId xmlns:a16="http://schemas.microsoft.com/office/drawing/2014/main" id="{1F000733-B725-457F-ACB2-CFBBC9875E7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51" name="ZoneTexte 1350">
          <a:extLst>
            <a:ext uri="{FF2B5EF4-FFF2-40B4-BE49-F238E27FC236}">
              <a16:creationId xmlns:a16="http://schemas.microsoft.com/office/drawing/2014/main" id="{6644085B-48BE-4AA4-B543-6E61A59FA1E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52" name="ZoneTexte 1351">
          <a:extLst>
            <a:ext uri="{FF2B5EF4-FFF2-40B4-BE49-F238E27FC236}">
              <a16:creationId xmlns:a16="http://schemas.microsoft.com/office/drawing/2014/main" id="{F02AAC84-C83E-47DA-91A9-668D46CF549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53" name="ZoneTexte 1352">
          <a:extLst>
            <a:ext uri="{FF2B5EF4-FFF2-40B4-BE49-F238E27FC236}">
              <a16:creationId xmlns:a16="http://schemas.microsoft.com/office/drawing/2014/main" id="{2A07BECA-69C2-4500-B2D8-2517803940C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54" name="ZoneTexte 1353">
          <a:extLst>
            <a:ext uri="{FF2B5EF4-FFF2-40B4-BE49-F238E27FC236}">
              <a16:creationId xmlns:a16="http://schemas.microsoft.com/office/drawing/2014/main" id="{95581EC5-7849-4858-BE58-4F360303CA8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55" name="ZoneTexte 1354">
          <a:extLst>
            <a:ext uri="{FF2B5EF4-FFF2-40B4-BE49-F238E27FC236}">
              <a16:creationId xmlns:a16="http://schemas.microsoft.com/office/drawing/2014/main" id="{56B8C592-DFA7-402F-BF96-42386A438D2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56" name="ZoneTexte 1355">
          <a:extLst>
            <a:ext uri="{FF2B5EF4-FFF2-40B4-BE49-F238E27FC236}">
              <a16:creationId xmlns:a16="http://schemas.microsoft.com/office/drawing/2014/main" id="{CD748678-9374-44A7-BAB9-950C5698997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57" name="ZoneTexte 1356">
          <a:extLst>
            <a:ext uri="{FF2B5EF4-FFF2-40B4-BE49-F238E27FC236}">
              <a16:creationId xmlns:a16="http://schemas.microsoft.com/office/drawing/2014/main" id="{B39C3567-A1E0-4F42-887E-F86D97719A6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58" name="ZoneTexte 1357">
          <a:extLst>
            <a:ext uri="{FF2B5EF4-FFF2-40B4-BE49-F238E27FC236}">
              <a16:creationId xmlns:a16="http://schemas.microsoft.com/office/drawing/2014/main" id="{5E0A0E8E-93C6-4882-B4A9-96619B5DF62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59" name="ZoneTexte 1358">
          <a:extLst>
            <a:ext uri="{FF2B5EF4-FFF2-40B4-BE49-F238E27FC236}">
              <a16:creationId xmlns:a16="http://schemas.microsoft.com/office/drawing/2014/main" id="{8646FB22-54B4-4EDC-B9FA-9AD5F841646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60" name="ZoneTexte 1359">
          <a:extLst>
            <a:ext uri="{FF2B5EF4-FFF2-40B4-BE49-F238E27FC236}">
              <a16:creationId xmlns:a16="http://schemas.microsoft.com/office/drawing/2014/main" id="{7F46BFC6-016A-4257-A797-A9296F21EEF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61" name="ZoneTexte 1360">
          <a:extLst>
            <a:ext uri="{FF2B5EF4-FFF2-40B4-BE49-F238E27FC236}">
              <a16:creationId xmlns:a16="http://schemas.microsoft.com/office/drawing/2014/main" id="{422B28AC-D0AB-45E8-AD2B-A5F51F1E213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62" name="ZoneTexte 1361">
          <a:extLst>
            <a:ext uri="{FF2B5EF4-FFF2-40B4-BE49-F238E27FC236}">
              <a16:creationId xmlns:a16="http://schemas.microsoft.com/office/drawing/2014/main" id="{FCE094C4-DB7E-451C-9672-1FC178B9F3F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63" name="ZoneTexte 1362">
          <a:extLst>
            <a:ext uri="{FF2B5EF4-FFF2-40B4-BE49-F238E27FC236}">
              <a16:creationId xmlns:a16="http://schemas.microsoft.com/office/drawing/2014/main" id="{1BB1302D-F8D1-4B40-8851-027D0061156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64" name="ZoneTexte 1363">
          <a:extLst>
            <a:ext uri="{FF2B5EF4-FFF2-40B4-BE49-F238E27FC236}">
              <a16:creationId xmlns:a16="http://schemas.microsoft.com/office/drawing/2014/main" id="{094FC095-B68B-4D49-B3A3-0C089059588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65" name="ZoneTexte 1364">
          <a:extLst>
            <a:ext uri="{FF2B5EF4-FFF2-40B4-BE49-F238E27FC236}">
              <a16:creationId xmlns:a16="http://schemas.microsoft.com/office/drawing/2014/main" id="{3E1AC1AC-6B8E-40C6-BC9A-F56AFFA3CC9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66" name="ZoneTexte 1365">
          <a:extLst>
            <a:ext uri="{FF2B5EF4-FFF2-40B4-BE49-F238E27FC236}">
              <a16:creationId xmlns:a16="http://schemas.microsoft.com/office/drawing/2014/main" id="{523E5B7A-5926-42BF-9235-BB420711550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67" name="ZoneTexte 1366">
          <a:extLst>
            <a:ext uri="{FF2B5EF4-FFF2-40B4-BE49-F238E27FC236}">
              <a16:creationId xmlns:a16="http://schemas.microsoft.com/office/drawing/2014/main" id="{8B76CBCF-1040-4BAE-9CC6-D8769DDD881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68" name="ZoneTexte 1367">
          <a:extLst>
            <a:ext uri="{FF2B5EF4-FFF2-40B4-BE49-F238E27FC236}">
              <a16:creationId xmlns:a16="http://schemas.microsoft.com/office/drawing/2014/main" id="{FDBCB648-EF86-46B8-948B-092544A9812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69" name="ZoneTexte 1368">
          <a:extLst>
            <a:ext uri="{FF2B5EF4-FFF2-40B4-BE49-F238E27FC236}">
              <a16:creationId xmlns:a16="http://schemas.microsoft.com/office/drawing/2014/main" id="{9922C556-5534-46F9-8333-F9C0D9D92A0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70" name="ZoneTexte 1369">
          <a:extLst>
            <a:ext uri="{FF2B5EF4-FFF2-40B4-BE49-F238E27FC236}">
              <a16:creationId xmlns:a16="http://schemas.microsoft.com/office/drawing/2014/main" id="{3D82AD4D-1647-434E-BC1A-B4B14D44F36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71" name="ZoneTexte 1370">
          <a:extLst>
            <a:ext uri="{FF2B5EF4-FFF2-40B4-BE49-F238E27FC236}">
              <a16:creationId xmlns:a16="http://schemas.microsoft.com/office/drawing/2014/main" id="{97F94A4D-778F-4EAF-AAA5-482F441C0D0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72" name="ZoneTexte 1371">
          <a:extLst>
            <a:ext uri="{FF2B5EF4-FFF2-40B4-BE49-F238E27FC236}">
              <a16:creationId xmlns:a16="http://schemas.microsoft.com/office/drawing/2014/main" id="{1663C18B-AF0A-4423-A613-1ADE687FEDD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73" name="ZoneTexte 1372">
          <a:extLst>
            <a:ext uri="{FF2B5EF4-FFF2-40B4-BE49-F238E27FC236}">
              <a16:creationId xmlns:a16="http://schemas.microsoft.com/office/drawing/2014/main" id="{05159226-56F7-46BF-A5B8-91E4E67593B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74" name="ZoneTexte 1373">
          <a:extLst>
            <a:ext uri="{FF2B5EF4-FFF2-40B4-BE49-F238E27FC236}">
              <a16:creationId xmlns:a16="http://schemas.microsoft.com/office/drawing/2014/main" id="{DE83F42B-5631-42E5-A109-12E3A09AFAD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75" name="ZoneTexte 1374">
          <a:extLst>
            <a:ext uri="{FF2B5EF4-FFF2-40B4-BE49-F238E27FC236}">
              <a16:creationId xmlns:a16="http://schemas.microsoft.com/office/drawing/2014/main" id="{6A2841CF-C22C-4DAB-A2EE-A59D13AB573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76" name="ZoneTexte 1375">
          <a:extLst>
            <a:ext uri="{FF2B5EF4-FFF2-40B4-BE49-F238E27FC236}">
              <a16:creationId xmlns:a16="http://schemas.microsoft.com/office/drawing/2014/main" id="{54CFB50A-C721-4BDC-A231-D132720887D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77" name="ZoneTexte 1376">
          <a:extLst>
            <a:ext uri="{FF2B5EF4-FFF2-40B4-BE49-F238E27FC236}">
              <a16:creationId xmlns:a16="http://schemas.microsoft.com/office/drawing/2014/main" id="{697F5CC7-D0ED-4907-9CE9-EDEAB5E7E94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78" name="ZoneTexte 1377">
          <a:extLst>
            <a:ext uri="{FF2B5EF4-FFF2-40B4-BE49-F238E27FC236}">
              <a16:creationId xmlns:a16="http://schemas.microsoft.com/office/drawing/2014/main" id="{AA5B3533-D049-45B3-BC93-C33520FAD2C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79" name="ZoneTexte 1378">
          <a:extLst>
            <a:ext uri="{FF2B5EF4-FFF2-40B4-BE49-F238E27FC236}">
              <a16:creationId xmlns:a16="http://schemas.microsoft.com/office/drawing/2014/main" id="{C4B68419-9370-4395-9F06-4BCED0DEA8E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80" name="ZoneTexte 1379">
          <a:extLst>
            <a:ext uri="{FF2B5EF4-FFF2-40B4-BE49-F238E27FC236}">
              <a16:creationId xmlns:a16="http://schemas.microsoft.com/office/drawing/2014/main" id="{6C59033E-F2AC-48FB-85DE-9FD89482C9A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81" name="ZoneTexte 1380">
          <a:extLst>
            <a:ext uri="{FF2B5EF4-FFF2-40B4-BE49-F238E27FC236}">
              <a16:creationId xmlns:a16="http://schemas.microsoft.com/office/drawing/2014/main" id="{EF2FDC7A-9D5B-43CF-AA7E-D9C312FE69F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82" name="ZoneTexte 1381">
          <a:extLst>
            <a:ext uri="{FF2B5EF4-FFF2-40B4-BE49-F238E27FC236}">
              <a16:creationId xmlns:a16="http://schemas.microsoft.com/office/drawing/2014/main" id="{A939D04E-40E1-4019-949F-22B13073961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83" name="ZoneTexte 1382">
          <a:extLst>
            <a:ext uri="{FF2B5EF4-FFF2-40B4-BE49-F238E27FC236}">
              <a16:creationId xmlns:a16="http://schemas.microsoft.com/office/drawing/2014/main" id="{283F3A00-FCBA-4EFB-A4EC-07DA769DB8A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84" name="ZoneTexte 1383">
          <a:extLst>
            <a:ext uri="{FF2B5EF4-FFF2-40B4-BE49-F238E27FC236}">
              <a16:creationId xmlns:a16="http://schemas.microsoft.com/office/drawing/2014/main" id="{E907F8ED-E08A-4F98-99BC-61D1682C1D7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85" name="ZoneTexte 1384">
          <a:extLst>
            <a:ext uri="{FF2B5EF4-FFF2-40B4-BE49-F238E27FC236}">
              <a16:creationId xmlns:a16="http://schemas.microsoft.com/office/drawing/2014/main" id="{E1E3AFE3-1A3F-47A2-8D0D-BA8E80260FB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86" name="ZoneTexte 1385">
          <a:extLst>
            <a:ext uri="{FF2B5EF4-FFF2-40B4-BE49-F238E27FC236}">
              <a16:creationId xmlns:a16="http://schemas.microsoft.com/office/drawing/2014/main" id="{FE91EAC7-3E68-41D6-AF17-C19562CCC7A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87" name="ZoneTexte 1386">
          <a:extLst>
            <a:ext uri="{FF2B5EF4-FFF2-40B4-BE49-F238E27FC236}">
              <a16:creationId xmlns:a16="http://schemas.microsoft.com/office/drawing/2014/main" id="{A08BDBB9-E2AA-42EE-A32A-9FCEDA0FEEC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88" name="ZoneTexte 1387">
          <a:extLst>
            <a:ext uri="{FF2B5EF4-FFF2-40B4-BE49-F238E27FC236}">
              <a16:creationId xmlns:a16="http://schemas.microsoft.com/office/drawing/2014/main" id="{F4DB86D6-E71C-489C-872E-F4C8BC4614B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89" name="ZoneTexte 1388">
          <a:extLst>
            <a:ext uri="{FF2B5EF4-FFF2-40B4-BE49-F238E27FC236}">
              <a16:creationId xmlns:a16="http://schemas.microsoft.com/office/drawing/2014/main" id="{7FDB70BD-56AF-4908-9C71-48E1529D22B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90" name="ZoneTexte 1389">
          <a:extLst>
            <a:ext uri="{FF2B5EF4-FFF2-40B4-BE49-F238E27FC236}">
              <a16:creationId xmlns:a16="http://schemas.microsoft.com/office/drawing/2014/main" id="{6598CBF0-10C9-4467-B8FA-026ACED72A1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91" name="ZoneTexte 1390">
          <a:extLst>
            <a:ext uri="{FF2B5EF4-FFF2-40B4-BE49-F238E27FC236}">
              <a16:creationId xmlns:a16="http://schemas.microsoft.com/office/drawing/2014/main" id="{9FA3DF02-4144-400E-8CF3-4836A0F7513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92" name="ZoneTexte 1391">
          <a:extLst>
            <a:ext uri="{FF2B5EF4-FFF2-40B4-BE49-F238E27FC236}">
              <a16:creationId xmlns:a16="http://schemas.microsoft.com/office/drawing/2014/main" id="{A44F6F94-F897-49F3-8738-876C7D951D2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93" name="ZoneTexte 1392">
          <a:extLst>
            <a:ext uri="{FF2B5EF4-FFF2-40B4-BE49-F238E27FC236}">
              <a16:creationId xmlns:a16="http://schemas.microsoft.com/office/drawing/2014/main" id="{E4870683-1BC3-4FB2-806D-67300EF77A9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94" name="ZoneTexte 1393">
          <a:extLst>
            <a:ext uri="{FF2B5EF4-FFF2-40B4-BE49-F238E27FC236}">
              <a16:creationId xmlns:a16="http://schemas.microsoft.com/office/drawing/2014/main" id="{61FD121D-C769-443C-BD08-6FC204BC8B1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95" name="ZoneTexte 1394">
          <a:extLst>
            <a:ext uri="{FF2B5EF4-FFF2-40B4-BE49-F238E27FC236}">
              <a16:creationId xmlns:a16="http://schemas.microsoft.com/office/drawing/2014/main" id="{2D740099-93AB-43BF-AAAF-B4C2C53BF26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96" name="ZoneTexte 1395">
          <a:extLst>
            <a:ext uri="{FF2B5EF4-FFF2-40B4-BE49-F238E27FC236}">
              <a16:creationId xmlns:a16="http://schemas.microsoft.com/office/drawing/2014/main" id="{540B1A38-C589-4893-8B43-025DDC5DE9C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97" name="ZoneTexte 1396">
          <a:extLst>
            <a:ext uri="{FF2B5EF4-FFF2-40B4-BE49-F238E27FC236}">
              <a16:creationId xmlns:a16="http://schemas.microsoft.com/office/drawing/2014/main" id="{878F93BF-7FDE-4B13-AC31-187CB416823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98" name="ZoneTexte 1397">
          <a:extLst>
            <a:ext uri="{FF2B5EF4-FFF2-40B4-BE49-F238E27FC236}">
              <a16:creationId xmlns:a16="http://schemas.microsoft.com/office/drawing/2014/main" id="{67D9B517-9571-43F1-A16E-9D49D9AC549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399" name="ZoneTexte 1398">
          <a:extLst>
            <a:ext uri="{FF2B5EF4-FFF2-40B4-BE49-F238E27FC236}">
              <a16:creationId xmlns:a16="http://schemas.microsoft.com/office/drawing/2014/main" id="{0976BDCC-9E10-48A7-BB73-E9ADE6B7F48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00" name="ZoneTexte 1399">
          <a:extLst>
            <a:ext uri="{FF2B5EF4-FFF2-40B4-BE49-F238E27FC236}">
              <a16:creationId xmlns:a16="http://schemas.microsoft.com/office/drawing/2014/main" id="{C7FE3A3B-B0CC-4CD7-BDB7-991B5889B89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01" name="ZoneTexte 1400">
          <a:extLst>
            <a:ext uri="{FF2B5EF4-FFF2-40B4-BE49-F238E27FC236}">
              <a16:creationId xmlns:a16="http://schemas.microsoft.com/office/drawing/2014/main" id="{3F210215-E5C4-46AE-AD1A-69EA41C2F62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02" name="ZoneTexte 1401">
          <a:extLst>
            <a:ext uri="{FF2B5EF4-FFF2-40B4-BE49-F238E27FC236}">
              <a16:creationId xmlns:a16="http://schemas.microsoft.com/office/drawing/2014/main" id="{520BC1F2-4A5D-470F-AA94-50E2280815A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03" name="ZoneTexte 1402">
          <a:extLst>
            <a:ext uri="{FF2B5EF4-FFF2-40B4-BE49-F238E27FC236}">
              <a16:creationId xmlns:a16="http://schemas.microsoft.com/office/drawing/2014/main" id="{F83F76E7-6277-4FAF-8977-05FD39330F5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04" name="ZoneTexte 1403">
          <a:extLst>
            <a:ext uri="{FF2B5EF4-FFF2-40B4-BE49-F238E27FC236}">
              <a16:creationId xmlns:a16="http://schemas.microsoft.com/office/drawing/2014/main" id="{D8210060-12F1-44A3-858D-334295BD932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05" name="ZoneTexte 1404">
          <a:extLst>
            <a:ext uri="{FF2B5EF4-FFF2-40B4-BE49-F238E27FC236}">
              <a16:creationId xmlns:a16="http://schemas.microsoft.com/office/drawing/2014/main" id="{4C483CED-E32C-470C-AED5-B9CCF80AC50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1406" name="ZoneTexte 1405">
          <a:extLst>
            <a:ext uri="{FF2B5EF4-FFF2-40B4-BE49-F238E27FC236}">
              <a16:creationId xmlns:a16="http://schemas.microsoft.com/office/drawing/2014/main" id="{C575A7FC-E0D4-45A7-8377-D6C57D4DF722}"/>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1407" name="ZoneTexte 1406">
          <a:extLst>
            <a:ext uri="{FF2B5EF4-FFF2-40B4-BE49-F238E27FC236}">
              <a16:creationId xmlns:a16="http://schemas.microsoft.com/office/drawing/2014/main" id="{AAF9F46D-9CD4-4087-8F64-4CE0ACD8B4E0}"/>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08" name="ZoneTexte 1407">
          <a:extLst>
            <a:ext uri="{FF2B5EF4-FFF2-40B4-BE49-F238E27FC236}">
              <a16:creationId xmlns:a16="http://schemas.microsoft.com/office/drawing/2014/main" id="{D2B6A9AA-28ED-4479-B0E8-5AF30593388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09" name="ZoneTexte 1408">
          <a:extLst>
            <a:ext uri="{FF2B5EF4-FFF2-40B4-BE49-F238E27FC236}">
              <a16:creationId xmlns:a16="http://schemas.microsoft.com/office/drawing/2014/main" id="{DFF623D5-9BE6-4727-B07C-135701CE9FC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10" name="ZoneTexte 1409">
          <a:extLst>
            <a:ext uri="{FF2B5EF4-FFF2-40B4-BE49-F238E27FC236}">
              <a16:creationId xmlns:a16="http://schemas.microsoft.com/office/drawing/2014/main" id="{4CB671B1-5EA9-4956-9436-037E6BC1B79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11" name="ZoneTexte 1410">
          <a:extLst>
            <a:ext uri="{FF2B5EF4-FFF2-40B4-BE49-F238E27FC236}">
              <a16:creationId xmlns:a16="http://schemas.microsoft.com/office/drawing/2014/main" id="{CC403436-207E-4EA8-8BDB-AA40045BAE5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12" name="ZoneTexte 1411">
          <a:extLst>
            <a:ext uri="{FF2B5EF4-FFF2-40B4-BE49-F238E27FC236}">
              <a16:creationId xmlns:a16="http://schemas.microsoft.com/office/drawing/2014/main" id="{06FA9C3B-5A81-4832-937C-AB3FCE6FDB2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13" name="ZoneTexte 1412">
          <a:extLst>
            <a:ext uri="{FF2B5EF4-FFF2-40B4-BE49-F238E27FC236}">
              <a16:creationId xmlns:a16="http://schemas.microsoft.com/office/drawing/2014/main" id="{3BFB9266-42D3-43A9-9A7E-274CC6CA854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14" name="ZoneTexte 1413">
          <a:extLst>
            <a:ext uri="{FF2B5EF4-FFF2-40B4-BE49-F238E27FC236}">
              <a16:creationId xmlns:a16="http://schemas.microsoft.com/office/drawing/2014/main" id="{898FF944-98C6-433F-9D15-BCF92890762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15" name="ZoneTexte 1414">
          <a:extLst>
            <a:ext uri="{FF2B5EF4-FFF2-40B4-BE49-F238E27FC236}">
              <a16:creationId xmlns:a16="http://schemas.microsoft.com/office/drawing/2014/main" id="{8B1C6D45-CBD6-443B-9041-8DA755540A7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16" name="ZoneTexte 1415">
          <a:extLst>
            <a:ext uri="{FF2B5EF4-FFF2-40B4-BE49-F238E27FC236}">
              <a16:creationId xmlns:a16="http://schemas.microsoft.com/office/drawing/2014/main" id="{FF5D1F3F-51BE-4BC2-A609-93E11B9C98D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17" name="ZoneTexte 1416">
          <a:extLst>
            <a:ext uri="{FF2B5EF4-FFF2-40B4-BE49-F238E27FC236}">
              <a16:creationId xmlns:a16="http://schemas.microsoft.com/office/drawing/2014/main" id="{4B17D2E6-5F9F-44D9-A755-0EBEE7EFA24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18" name="ZoneTexte 1417">
          <a:extLst>
            <a:ext uri="{FF2B5EF4-FFF2-40B4-BE49-F238E27FC236}">
              <a16:creationId xmlns:a16="http://schemas.microsoft.com/office/drawing/2014/main" id="{CF9025B1-D463-4A07-80BF-8276CC565FD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19" name="ZoneTexte 1418">
          <a:extLst>
            <a:ext uri="{FF2B5EF4-FFF2-40B4-BE49-F238E27FC236}">
              <a16:creationId xmlns:a16="http://schemas.microsoft.com/office/drawing/2014/main" id="{DF702F12-DED2-49A7-ADE4-0628915004F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20" name="ZoneTexte 1419">
          <a:extLst>
            <a:ext uri="{FF2B5EF4-FFF2-40B4-BE49-F238E27FC236}">
              <a16:creationId xmlns:a16="http://schemas.microsoft.com/office/drawing/2014/main" id="{42ED0E8B-C723-49CE-A6C9-A40E9DE94C3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21" name="ZoneTexte 1420">
          <a:extLst>
            <a:ext uri="{FF2B5EF4-FFF2-40B4-BE49-F238E27FC236}">
              <a16:creationId xmlns:a16="http://schemas.microsoft.com/office/drawing/2014/main" id="{81003C3C-4AE7-4F6C-854C-95FD5F59AC9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22" name="ZoneTexte 1421">
          <a:extLst>
            <a:ext uri="{FF2B5EF4-FFF2-40B4-BE49-F238E27FC236}">
              <a16:creationId xmlns:a16="http://schemas.microsoft.com/office/drawing/2014/main" id="{7F9AAAEA-58F0-4EA4-9251-BF78D93303B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23" name="ZoneTexte 1422">
          <a:extLst>
            <a:ext uri="{FF2B5EF4-FFF2-40B4-BE49-F238E27FC236}">
              <a16:creationId xmlns:a16="http://schemas.microsoft.com/office/drawing/2014/main" id="{CC1A20EE-D1DA-4724-9DA1-B314A4FCB07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24" name="ZoneTexte 1423">
          <a:extLst>
            <a:ext uri="{FF2B5EF4-FFF2-40B4-BE49-F238E27FC236}">
              <a16:creationId xmlns:a16="http://schemas.microsoft.com/office/drawing/2014/main" id="{CFA3F351-52A7-44A7-8948-AE1D7D07A83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25" name="ZoneTexte 1424">
          <a:extLst>
            <a:ext uri="{FF2B5EF4-FFF2-40B4-BE49-F238E27FC236}">
              <a16:creationId xmlns:a16="http://schemas.microsoft.com/office/drawing/2014/main" id="{DE4B4399-82A8-4F40-8F77-ABFE837F2A7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26" name="ZoneTexte 1425">
          <a:extLst>
            <a:ext uri="{FF2B5EF4-FFF2-40B4-BE49-F238E27FC236}">
              <a16:creationId xmlns:a16="http://schemas.microsoft.com/office/drawing/2014/main" id="{3EB79408-9094-4EFB-901A-14B1B6034B8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27" name="ZoneTexte 1426">
          <a:extLst>
            <a:ext uri="{FF2B5EF4-FFF2-40B4-BE49-F238E27FC236}">
              <a16:creationId xmlns:a16="http://schemas.microsoft.com/office/drawing/2014/main" id="{A2F43A62-795A-407E-8D48-211CC0C3492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28" name="ZoneTexte 1427">
          <a:extLst>
            <a:ext uri="{FF2B5EF4-FFF2-40B4-BE49-F238E27FC236}">
              <a16:creationId xmlns:a16="http://schemas.microsoft.com/office/drawing/2014/main" id="{6CD922D2-A809-48B3-B096-157B98D7301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29" name="ZoneTexte 1428">
          <a:extLst>
            <a:ext uri="{FF2B5EF4-FFF2-40B4-BE49-F238E27FC236}">
              <a16:creationId xmlns:a16="http://schemas.microsoft.com/office/drawing/2014/main" id="{1996EA99-6BE2-410D-AACD-890137C150D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30" name="ZoneTexte 1429">
          <a:extLst>
            <a:ext uri="{FF2B5EF4-FFF2-40B4-BE49-F238E27FC236}">
              <a16:creationId xmlns:a16="http://schemas.microsoft.com/office/drawing/2014/main" id="{D8FD8B36-F2F1-42EC-96C8-D44A2C47956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31" name="ZoneTexte 1430">
          <a:extLst>
            <a:ext uri="{FF2B5EF4-FFF2-40B4-BE49-F238E27FC236}">
              <a16:creationId xmlns:a16="http://schemas.microsoft.com/office/drawing/2014/main" id="{E45C9C89-5A31-4DD3-986A-EEC50ABB9A1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32" name="ZoneTexte 1431">
          <a:extLst>
            <a:ext uri="{FF2B5EF4-FFF2-40B4-BE49-F238E27FC236}">
              <a16:creationId xmlns:a16="http://schemas.microsoft.com/office/drawing/2014/main" id="{3A1D2E9F-7AF7-40C6-8672-D683D7FB198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33" name="ZoneTexte 1432">
          <a:extLst>
            <a:ext uri="{FF2B5EF4-FFF2-40B4-BE49-F238E27FC236}">
              <a16:creationId xmlns:a16="http://schemas.microsoft.com/office/drawing/2014/main" id="{8A2AEC3D-1920-49F8-9E43-1E161108041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34" name="ZoneTexte 1433">
          <a:extLst>
            <a:ext uri="{FF2B5EF4-FFF2-40B4-BE49-F238E27FC236}">
              <a16:creationId xmlns:a16="http://schemas.microsoft.com/office/drawing/2014/main" id="{5368AD1C-6B47-4CF6-AD96-2FE59B266E6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35" name="ZoneTexte 1434">
          <a:extLst>
            <a:ext uri="{FF2B5EF4-FFF2-40B4-BE49-F238E27FC236}">
              <a16:creationId xmlns:a16="http://schemas.microsoft.com/office/drawing/2014/main" id="{47A84476-299D-451A-8BE3-DD22A7B3E84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36" name="ZoneTexte 1435">
          <a:extLst>
            <a:ext uri="{FF2B5EF4-FFF2-40B4-BE49-F238E27FC236}">
              <a16:creationId xmlns:a16="http://schemas.microsoft.com/office/drawing/2014/main" id="{84B94546-DCE6-410D-A2E3-35237C087B3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37" name="ZoneTexte 1436">
          <a:extLst>
            <a:ext uri="{FF2B5EF4-FFF2-40B4-BE49-F238E27FC236}">
              <a16:creationId xmlns:a16="http://schemas.microsoft.com/office/drawing/2014/main" id="{2F5F2EC7-CB55-43B8-AF27-3C02380DF2B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38" name="ZoneTexte 1437">
          <a:extLst>
            <a:ext uri="{FF2B5EF4-FFF2-40B4-BE49-F238E27FC236}">
              <a16:creationId xmlns:a16="http://schemas.microsoft.com/office/drawing/2014/main" id="{1C6ACBB6-9392-4C81-A571-71FF3BB41AE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39" name="ZoneTexte 1438">
          <a:extLst>
            <a:ext uri="{FF2B5EF4-FFF2-40B4-BE49-F238E27FC236}">
              <a16:creationId xmlns:a16="http://schemas.microsoft.com/office/drawing/2014/main" id="{213B6FC0-D812-4814-9B93-8BEB8CD3928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40" name="ZoneTexte 1439">
          <a:extLst>
            <a:ext uri="{FF2B5EF4-FFF2-40B4-BE49-F238E27FC236}">
              <a16:creationId xmlns:a16="http://schemas.microsoft.com/office/drawing/2014/main" id="{1EF2DFF4-7DB4-4B97-B9E4-73F3CB44889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41" name="ZoneTexte 1440">
          <a:extLst>
            <a:ext uri="{FF2B5EF4-FFF2-40B4-BE49-F238E27FC236}">
              <a16:creationId xmlns:a16="http://schemas.microsoft.com/office/drawing/2014/main" id="{11EE0FF0-8B87-4BF5-8313-E1D99B8677A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42" name="ZoneTexte 1441">
          <a:extLst>
            <a:ext uri="{FF2B5EF4-FFF2-40B4-BE49-F238E27FC236}">
              <a16:creationId xmlns:a16="http://schemas.microsoft.com/office/drawing/2014/main" id="{41C04682-BD50-4D20-8C49-C87C458966B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43" name="ZoneTexte 1442">
          <a:extLst>
            <a:ext uri="{FF2B5EF4-FFF2-40B4-BE49-F238E27FC236}">
              <a16:creationId xmlns:a16="http://schemas.microsoft.com/office/drawing/2014/main" id="{B1E19427-A29A-400B-BAA3-9C4C585F83F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44" name="ZoneTexte 1443">
          <a:extLst>
            <a:ext uri="{FF2B5EF4-FFF2-40B4-BE49-F238E27FC236}">
              <a16:creationId xmlns:a16="http://schemas.microsoft.com/office/drawing/2014/main" id="{1899D7DB-2777-4A35-AABF-0CD14AF1A38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45" name="ZoneTexte 1444">
          <a:extLst>
            <a:ext uri="{FF2B5EF4-FFF2-40B4-BE49-F238E27FC236}">
              <a16:creationId xmlns:a16="http://schemas.microsoft.com/office/drawing/2014/main" id="{6108E555-4D3B-46B4-9619-9D35E1F9F79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46" name="ZoneTexte 1445">
          <a:extLst>
            <a:ext uri="{FF2B5EF4-FFF2-40B4-BE49-F238E27FC236}">
              <a16:creationId xmlns:a16="http://schemas.microsoft.com/office/drawing/2014/main" id="{0E1E5A89-6208-4A48-B766-72AB0850EEE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47" name="ZoneTexte 1446">
          <a:extLst>
            <a:ext uri="{FF2B5EF4-FFF2-40B4-BE49-F238E27FC236}">
              <a16:creationId xmlns:a16="http://schemas.microsoft.com/office/drawing/2014/main" id="{FC446A96-3DF8-40A1-A372-55BCD22408F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48" name="ZoneTexte 1447">
          <a:extLst>
            <a:ext uri="{FF2B5EF4-FFF2-40B4-BE49-F238E27FC236}">
              <a16:creationId xmlns:a16="http://schemas.microsoft.com/office/drawing/2014/main" id="{DC9DFBDE-9ECE-4F61-85A2-EC4242D1ACE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49" name="ZoneTexte 1448">
          <a:extLst>
            <a:ext uri="{FF2B5EF4-FFF2-40B4-BE49-F238E27FC236}">
              <a16:creationId xmlns:a16="http://schemas.microsoft.com/office/drawing/2014/main" id="{401C444A-0582-425F-893E-78C6DB937F8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50" name="ZoneTexte 1449">
          <a:extLst>
            <a:ext uri="{FF2B5EF4-FFF2-40B4-BE49-F238E27FC236}">
              <a16:creationId xmlns:a16="http://schemas.microsoft.com/office/drawing/2014/main" id="{D8D78AF0-EAB0-4A45-91A9-45941262F80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51" name="ZoneTexte 1450">
          <a:extLst>
            <a:ext uri="{FF2B5EF4-FFF2-40B4-BE49-F238E27FC236}">
              <a16:creationId xmlns:a16="http://schemas.microsoft.com/office/drawing/2014/main" id="{9EDAFEEC-2BD7-44B8-B6F7-A99250E964C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52" name="ZoneTexte 1451">
          <a:extLst>
            <a:ext uri="{FF2B5EF4-FFF2-40B4-BE49-F238E27FC236}">
              <a16:creationId xmlns:a16="http://schemas.microsoft.com/office/drawing/2014/main" id="{FF64202A-03D6-442C-96B6-8A95BE52218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53" name="ZoneTexte 1452">
          <a:extLst>
            <a:ext uri="{FF2B5EF4-FFF2-40B4-BE49-F238E27FC236}">
              <a16:creationId xmlns:a16="http://schemas.microsoft.com/office/drawing/2014/main" id="{12A28A5E-2F18-456F-B908-3624C226879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54" name="ZoneTexte 1453">
          <a:extLst>
            <a:ext uri="{FF2B5EF4-FFF2-40B4-BE49-F238E27FC236}">
              <a16:creationId xmlns:a16="http://schemas.microsoft.com/office/drawing/2014/main" id="{C448B342-4440-45C6-A1F2-F7552DF6302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55" name="ZoneTexte 1454">
          <a:extLst>
            <a:ext uri="{FF2B5EF4-FFF2-40B4-BE49-F238E27FC236}">
              <a16:creationId xmlns:a16="http://schemas.microsoft.com/office/drawing/2014/main" id="{95CDE1E8-7690-46F2-BD24-FCD10EFEAD6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56" name="ZoneTexte 1455">
          <a:extLst>
            <a:ext uri="{FF2B5EF4-FFF2-40B4-BE49-F238E27FC236}">
              <a16:creationId xmlns:a16="http://schemas.microsoft.com/office/drawing/2014/main" id="{6C9573D8-D6BC-42AD-AB23-7BE281A58CF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57" name="ZoneTexte 1456">
          <a:extLst>
            <a:ext uri="{FF2B5EF4-FFF2-40B4-BE49-F238E27FC236}">
              <a16:creationId xmlns:a16="http://schemas.microsoft.com/office/drawing/2014/main" id="{C7948970-5DAE-4B5F-A636-C35A4DE8F00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58" name="ZoneTexte 1457">
          <a:extLst>
            <a:ext uri="{FF2B5EF4-FFF2-40B4-BE49-F238E27FC236}">
              <a16:creationId xmlns:a16="http://schemas.microsoft.com/office/drawing/2014/main" id="{6419866C-E681-4E9B-86D6-C6EB6F03C6C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59" name="ZoneTexte 1458">
          <a:extLst>
            <a:ext uri="{FF2B5EF4-FFF2-40B4-BE49-F238E27FC236}">
              <a16:creationId xmlns:a16="http://schemas.microsoft.com/office/drawing/2014/main" id="{8990E9F1-6F82-4EDA-8504-CE3B70ADF65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60" name="ZoneTexte 1459">
          <a:extLst>
            <a:ext uri="{FF2B5EF4-FFF2-40B4-BE49-F238E27FC236}">
              <a16:creationId xmlns:a16="http://schemas.microsoft.com/office/drawing/2014/main" id="{69664E90-E1B2-40AC-957D-E2F86AD23B9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61" name="ZoneTexte 1460">
          <a:extLst>
            <a:ext uri="{FF2B5EF4-FFF2-40B4-BE49-F238E27FC236}">
              <a16:creationId xmlns:a16="http://schemas.microsoft.com/office/drawing/2014/main" id="{81D61E15-12B9-413A-A491-A8007FEC8A4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62" name="ZoneTexte 1461">
          <a:extLst>
            <a:ext uri="{FF2B5EF4-FFF2-40B4-BE49-F238E27FC236}">
              <a16:creationId xmlns:a16="http://schemas.microsoft.com/office/drawing/2014/main" id="{521A77E7-4428-4652-A944-7EF18CF1E88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63" name="ZoneTexte 1462">
          <a:extLst>
            <a:ext uri="{FF2B5EF4-FFF2-40B4-BE49-F238E27FC236}">
              <a16:creationId xmlns:a16="http://schemas.microsoft.com/office/drawing/2014/main" id="{6252C06F-EADA-4224-8FC6-66B858E35EA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64" name="ZoneTexte 1463">
          <a:extLst>
            <a:ext uri="{FF2B5EF4-FFF2-40B4-BE49-F238E27FC236}">
              <a16:creationId xmlns:a16="http://schemas.microsoft.com/office/drawing/2014/main" id="{5D89D904-C9D4-4AFC-A17A-83BA6A0520C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65" name="ZoneTexte 1464">
          <a:extLst>
            <a:ext uri="{FF2B5EF4-FFF2-40B4-BE49-F238E27FC236}">
              <a16:creationId xmlns:a16="http://schemas.microsoft.com/office/drawing/2014/main" id="{834C8BBC-6258-4AA4-974F-87E75D9B539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466" name="ZoneTexte 1465">
          <a:extLst>
            <a:ext uri="{FF2B5EF4-FFF2-40B4-BE49-F238E27FC236}">
              <a16:creationId xmlns:a16="http://schemas.microsoft.com/office/drawing/2014/main" id="{5586D033-D303-46BE-AC6A-B716B18C103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1467" name="ZoneTexte 1466">
          <a:extLst>
            <a:ext uri="{FF2B5EF4-FFF2-40B4-BE49-F238E27FC236}">
              <a16:creationId xmlns:a16="http://schemas.microsoft.com/office/drawing/2014/main" id="{445335C2-153A-4756-A6DE-D46306DE5EBB}"/>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1468" name="ZoneTexte 1467">
          <a:extLst>
            <a:ext uri="{FF2B5EF4-FFF2-40B4-BE49-F238E27FC236}">
              <a16:creationId xmlns:a16="http://schemas.microsoft.com/office/drawing/2014/main" id="{B376C966-64FB-491C-9E72-AF198AAC30D8}"/>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1469" name="ZoneTexte 1468">
          <a:extLst>
            <a:ext uri="{FF2B5EF4-FFF2-40B4-BE49-F238E27FC236}">
              <a16:creationId xmlns:a16="http://schemas.microsoft.com/office/drawing/2014/main" id="{1AA6E50E-A234-4E29-9714-1EE6C009DEC6}"/>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1470" name="ZoneTexte 1469">
          <a:extLst>
            <a:ext uri="{FF2B5EF4-FFF2-40B4-BE49-F238E27FC236}">
              <a16:creationId xmlns:a16="http://schemas.microsoft.com/office/drawing/2014/main" id="{1DDF3423-4440-46F0-9A58-9E6D9459A33C}"/>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1471" name="ZoneTexte 1470">
          <a:extLst>
            <a:ext uri="{FF2B5EF4-FFF2-40B4-BE49-F238E27FC236}">
              <a16:creationId xmlns:a16="http://schemas.microsoft.com/office/drawing/2014/main" id="{D72BAAF8-E39A-4769-8533-F507D96531C4}"/>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472" name="ZoneTexte 1471">
          <a:extLst>
            <a:ext uri="{FF2B5EF4-FFF2-40B4-BE49-F238E27FC236}">
              <a16:creationId xmlns:a16="http://schemas.microsoft.com/office/drawing/2014/main" id="{F02838EB-4B90-4E28-AF5C-7B74AAE244CC}"/>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473" name="ZoneTexte 1472">
          <a:extLst>
            <a:ext uri="{FF2B5EF4-FFF2-40B4-BE49-F238E27FC236}">
              <a16:creationId xmlns:a16="http://schemas.microsoft.com/office/drawing/2014/main" id="{9097C9D1-70C1-4EFD-92BE-490CEAB74B7A}"/>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474" name="ZoneTexte 1473">
          <a:extLst>
            <a:ext uri="{FF2B5EF4-FFF2-40B4-BE49-F238E27FC236}">
              <a16:creationId xmlns:a16="http://schemas.microsoft.com/office/drawing/2014/main" id="{99AAE21D-04AE-45A3-B050-83A371A870BF}"/>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475" name="ZoneTexte 1474">
          <a:extLst>
            <a:ext uri="{FF2B5EF4-FFF2-40B4-BE49-F238E27FC236}">
              <a16:creationId xmlns:a16="http://schemas.microsoft.com/office/drawing/2014/main" id="{531DEEBA-045F-4D98-915B-CBB1577F5402}"/>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476" name="ZoneTexte 1475">
          <a:extLst>
            <a:ext uri="{FF2B5EF4-FFF2-40B4-BE49-F238E27FC236}">
              <a16:creationId xmlns:a16="http://schemas.microsoft.com/office/drawing/2014/main" id="{1A191D3A-9BD2-4046-8013-4B696875B795}"/>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477" name="ZoneTexte 1476">
          <a:extLst>
            <a:ext uri="{FF2B5EF4-FFF2-40B4-BE49-F238E27FC236}">
              <a16:creationId xmlns:a16="http://schemas.microsoft.com/office/drawing/2014/main" id="{E5970764-326B-4720-8A4A-111EF4A33823}"/>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478" name="ZoneTexte 1477">
          <a:extLst>
            <a:ext uri="{FF2B5EF4-FFF2-40B4-BE49-F238E27FC236}">
              <a16:creationId xmlns:a16="http://schemas.microsoft.com/office/drawing/2014/main" id="{35F07DE0-216D-4B69-AA8C-6ABC3431B359}"/>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479" name="ZoneTexte 1478">
          <a:extLst>
            <a:ext uri="{FF2B5EF4-FFF2-40B4-BE49-F238E27FC236}">
              <a16:creationId xmlns:a16="http://schemas.microsoft.com/office/drawing/2014/main" id="{B73A6326-2928-49A1-809C-5BAFEC9497DC}"/>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480" name="ZoneTexte 1479">
          <a:extLst>
            <a:ext uri="{FF2B5EF4-FFF2-40B4-BE49-F238E27FC236}">
              <a16:creationId xmlns:a16="http://schemas.microsoft.com/office/drawing/2014/main" id="{2C7F6B06-1918-493F-A91B-93EE6E34BF23}"/>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1481" name="ZoneTexte 1480">
          <a:extLst>
            <a:ext uri="{FF2B5EF4-FFF2-40B4-BE49-F238E27FC236}">
              <a16:creationId xmlns:a16="http://schemas.microsoft.com/office/drawing/2014/main" id="{EB0D9B86-E65D-466F-9B9A-CEDDC2DAFA5D}"/>
            </a:ext>
          </a:extLst>
        </xdr:cNvPr>
        <xdr:cNvSpPr txBox="1"/>
      </xdr:nvSpPr>
      <xdr:spPr>
        <a:xfrm>
          <a:off x="0" y="513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1482" name="ZoneTexte 1481">
          <a:extLst>
            <a:ext uri="{FF2B5EF4-FFF2-40B4-BE49-F238E27FC236}">
              <a16:creationId xmlns:a16="http://schemas.microsoft.com/office/drawing/2014/main" id="{F836F96F-61E8-4A25-83CF-21FF95D7D731}"/>
            </a:ext>
          </a:extLst>
        </xdr:cNvPr>
        <xdr:cNvSpPr txBox="1"/>
      </xdr:nvSpPr>
      <xdr:spPr>
        <a:xfrm>
          <a:off x="0" y="513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1483" name="ZoneTexte 1482">
          <a:extLst>
            <a:ext uri="{FF2B5EF4-FFF2-40B4-BE49-F238E27FC236}">
              <a16:creationId xmlns:a16="http://schemas.microsoft.com/office/drawing/2014/main" id="{F474658D-B06D-48FA-A5C8-C697FF6EAD35}"/>
            </a:ext>
          </a:extLst>
        </xdr:cNvPr>
        <xdr:cNvSpPr txBox="1"/>
      </xdr:nvSpPr>
      <xdr:spPr>
        <a:xfrm>
          <a:off x="0" y="513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1484" name="ZoneTexte 1483">
          <a:extLst>
            <a:ext uri="{FF2B5EF4-FFF2-40B4-BE49-F238E27FC236}">
              <a16:creationId xmlns:a16="http://schemas.microsoft.com/office/drawing/2014/main" id="{B13EA733-2FE3-4A2C-BE26-B6A2B8E82A9E}"/>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1485" name="ZoneTexte 1484">
          <a:extLst>
            <a:ext uri="{FF2B5EF4-FFF2-40B4-BE49-F238E27FC236}">
              <a16:creationId xmlns:a16="http://schemas.microsoft.com/office/drawing/2014/main" id="{E2F1CE69-E32B-4E94-9601-4DA783017E47}"/>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1486" name="ZoneTexte 1485">
          <a:extLst>
            <a:ext uri="{FF2B5EF4-FFF2-40B4-BE49-F238E27FC236}">
              <a16:creationId xmlns:a16="http://schemas.microsoft.com/office/drawing/2014/main" id="{40CE297A-A9D1-4607-9F2C-71E865FD46D3}"/>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487" name="ZoneTexte 1486">
          <a:extLst>
            <a:ext uri="{FF2B5EF4-FFF2-40B4-BE49-F238E27FC236}">
              <a16:creationId xmlns:a16="http://schemas.microsoft.com/office/drawing/2014/main" id="{32171342-E00E-4253-B81A-61B9B042619A}"/>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488" name="ZoneTexte 1487">
          <a:extLst>
            <a:ext uri="{FF2B5EF4-FFF2-40B4-BE49-F238E27FC236}">
              <a16:creationId xmlns:a16="http://schemas.microsoft.com/office/drawing/2014/main" id="{12BB33A8-F3A0-4BD5-8D15-1BE808645A6F}"/>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489" name="ZoneTexte 1488">
          <a:extLst>
            <a:ext uri="{FF2B5EF4-FFF2-40B4-BE49-F238E27FC236}">
              <a16:creationId xmlns:a16="http://schemas.microsoft.com/office/drawing/2014/main" id="{7CE2D55A-7693-4E0B-85EE-D54EB27FF95D}"/>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490" name="ZoneTexte 1489">
          <a:extLst>
            <a:ext uri="{FF2B5EF4-FFF2-40B4-BE49-F238E27FC236}">
              <a16:creationId xmlns:a16="http://schemas.microsoft.com/office/drawing/2014/main" id="{E2DF73EA-6255-461B-9159-F5240A206DE0}"/>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491" name="ZoneTexte 1490">
          <a:extLst>
            <a:ext uri="{FF2B5EF4-FFF2-40B4-BE49-F238E27FC236}">
              <a16:creationId xmlns:a16="http://schemas.microsoft.com/office/drawing/2014/main" id="{F3433B6F-3FE9-475F-9AB3-138C623B258A}"/>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492" name="ZoneTexte 1491">
          <a:extLst>
            <a:ext uri="{FF2B5EF4-FFF2-40B4-BE49-F238E27FC236}">
              <a16:creationId xmlns:a16="http://schemas.microsoft.com/office/drawing/2014/main" id="{540E182A-73EC-4B87-943A-2D2051DF4F15}"/>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493" name="ZoneTexte 1492">
          <a:extLst>
            <a:ext uri="{FF2B5EF4-FFF2-40B4-BE49-F238E27FC236}">
              <a16:creationId xmlns:a16="http://schemas.microsoft.com/office/drawing/2014/main" id="{00B94DCA-926D-44E1-AB4E-E231F87EB0B4}"/>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494" name="ZoneTexte 1493">
          <a:extLst>
            <a:ext uri="{FF2B5EF4-FFF2-40B4-BE49-F238E27FC236}">
              <a16:creationId xmlns:a16="http://schemas.microsoft.com/office/drawing/2014/main" id="{F36E22CE-14F0-4E01-810A-EC943C9EF9D7}"/>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495" name="ZoneTexte 1494">
          <a:extLst>
            <a:ext uri="{FF2B5EF4-FFF2-40B4-BE49-F238E27FC236}">
              <a16:creationId xmlns:a16="http://schemas.microsoft.com/office/drawing/2014/main" id="{87A76B45-F99D-4AE3-A51E-967195F32A2D}"/>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496" name="ZoneTexte 1495">
          <a:extLst>
            <a:ext uri="{FF2B5EF4-FFF2-40B4-BE49-F238E27FC236}">
              <a16:creationId xmlns:a16="http://schemas.microsoft.com/office/drawing/2014/main" id="{4AA04071-7F98-47A6-8A50-9B4F3B403D17}"/>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497" name="ZoneTexte 1496">
          <a:extLst>
            <a:ext uri="{FF2B5EF4-FFF2-40B4-BE49-F238E27FC236}">
              <a16:creationId xmlns:a16="http://schemas.microsoft.com/office/drawing/2014/main" id="{C55E15C5-0C3A-45CF-9E03-486CA14D4E60}"/>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498" name="ZoneTexte 1497">
          <a:extLst>
            <a:ext uri="{FF2B5EF4-FFF2-40B4-BE49-F238E27FC236}">
              <a16:creationId xmlns:a16="http://schemas.microsoft.com/office/drawing/2014/main" id="{75F13150-1086-4DA8-8531-E384CF06F159}"/>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499" name="ZoneTexte 1498">
          <a:extLst>
            <a:ext uri="{FF2B5EF4-FFF2-40B4-BE49-F238E27FC236}">
              <a16:creationId xmlns:a16="http://schemas.microsoft.com/office/drawing/2014/main" id="{B42E2F94-D0E3-4B43-B887-75F7A5916BA3}"/>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500" name="ZoneTexte 1499">
          <a:extLst>
            <a:ext uri="{FF2B5EF4-FFF2-40B4-BE49-F238E27FC236}">
              <a16:creationId xmlns:a16="http://schemas.microsoft.com/office/drawing/2014/main" id="{4BE6F215-2283-4C13-B6BD-8AD5D948E5D0}"/>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501" name="ZoneTexte 1500">
          <a:extLst>
            <a:ext uri="{FF2B5EF4-FFF2-40B4-BE49-F238E27FC236}">
              <a16:creationId xmlns:a16="http://schemas.microsoft.com/office/drawing/2014/main" id="{16F57F59-70BE-4F52-A11A-8978744CD88E}"/>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1502" name="ZoneTexte 1501">
          <a:extLst>
            <a:ext uri="{FF2B5EF4-FFF2-40B4-BE49-F238E27FC236}">
              <a16:creationId xmlns:a16="http://schemas.microsoft.com/office/drawing/2014/main" id="{6B22A079-DB88-4665-953F-89F6283F6DFB}"/>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1503" name="ZoneTexte 1502">
          <a:extLst>
            <a:ext uri="{FF2B5EF4-FFF2-40B4-BE49-F238E27FC236}">
              <a16:creationId xmlns:a16="http://schemas.microsoft.com/office/drawing/2014/main" id="{B443650D-AFF6-4CD6-AF2B-46B102AA0E14}"/>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1504" name="ZoneTexte 1503">
          <a:extLst>
            <a:ext uri="{FF2B5EF4-FFF2-40B4-BE49-F238E27FC236}">
              <a16:creationId xmlns:a16="http://schemas.microsoft.com/office/drawing/2014/main" id="{50389E19-CE81-4040-A3BC-714BC52D985F}"/>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1505" name="ZoneTexte 1504">
          <a:extLst>
            <a:ext uri="{FF2B5EF4-FFF2-40B4-BE49-F238E27FC236}">
              <a16:creationId xmlns:a16="http://schemas.microsoft.com/office/drawing/2014/main" id="{969CA4BB-6121-4B8A-960C-5FFDFA6F6112}"/>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1506" name="ZoneTexte 1505">
          <a:extLst>
            <a:ext uri="{FF2B5EF4-FFF2-40B4-BE49-F238E27FC236}">
              <a16:creationId xmlns:a16="http://schemas.microsoft.com/office/drawing/2014/main" id="{FE828F6A-077C-4DA8-BB81-B5D1079A0258}"/>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1507" name="ZoneTexte 1506">
          <a:extLst>
            <a:ext uri="{FF2B5EF4-FFF2-40B4-BE49-F238E27FC236}">
              <a16:creationId xmlns:a16="http://schemas.microsoft.com/office/drawing/2014/main" id="{32B6CBE5-61E7-4DCE-8972-5C47C9137DFA}"/>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1508" name="ZoneTexte 1507">
          <a:extLst>
            <a:ext uri="{FF2B5EF4-FFF2-40B4-BE49-F238E27FC236}">
              <a16:creationId xmlns:a16="http://schemas.microsoft.com/office/drawing/2014/main" id="{DAA56AD5-B937-4D80-B6CB-837F53FA4722}"/>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1509" name="ZoneTexte 1508">
          <a:extLst>
            <a:ext uri="{FF2B5EF4-FFF2-40B4-BE49-F238E27FC236}">
              <a16:creationId xmlns:a16="http://schemas.microsoft.com/office/drawing/2014/main" id="{7916B0AF-5015-4C45-BC0C-5B0ED8D472F8}"/>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1510" name="ZoneTexte 1509">
          <a:extLst>
            <a:ext uri="{FF2B5EF4-FFF2-40B4-BE49-F238E27FC236}">
              <a16:creationId xmlns:a16="http://schemas.microsoft.com/office/drawing/2014/main" id="{63B6494B-6D3D-439F-BBB3-6CF7A399322C}"/>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1511" name="ZoneTexte 1510">
          <a:extLst>
            <a:ext uri="{FF2B5EF4-FFF2-40B4-BE49-F238E27FC236}">
              <a16:creationId xmlns:a16="http://schemas.microsoft.com/office/drawing/2014/main" id="{C019DEEF-D2B3-43D9-9B9E-B9A8938497E9}"/>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1512" name="ZoneTexte 1511">
          <a:extLst>
            <a:ext uri="{FF2B5EF4-FFF2-40B4-BE49-F238E27FC236}">
              <a16:creationId xmlns:a16="http://schemas.microsoft.com/office/drawing/2014/main" id="{CC246D6C-7003-4983-91C2-FE4475036B50}"/>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1513" name="ZoneTexte 1512">
          <a:extLst>
            <a:ext uri="{FF2B5EF4-FFF2-40B4-BE49-F238E27FC236}">
              <a16:creationId xmlns:a16="http://schemas.microsoft.com/office/drawing/2014/main" id="{12D0A5AA-2114-4ED5-A9B0-3FEF8B5CBE53}"/>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1514" name="ZoneTexte 1513">
          <a:extLst>
            <a:ext uri="{FF2B5EF4-FFF2-40B4-BE49-F238E27FC236}">
              <a16:creationId xmlns:a16="http://schemas.microsoft.com/office/drawing/2014/main" id="{BCAB6267-977D-4722-A9E9-125D7E85D57A}"/>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1515" name="ZoneTexte 1514">
          <a:extLst>
            <a:ext uri="{FF2B5EF4-FFF2-40B4-BE49-F238E27FC236}">
              <a16:creationId xmlns:a16="http://schemas.microsoft.com/office/drawing/2014/main" id="{281872FE-1650-4540-84F2-7C880E5D2BEC}"/>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1516" name="ZoneTexte 1515">
          <a:extLst>
            <a:ext uri="{FF2B5EF4-FFF2-40B4-BE49-F238E27FC236}">
              <a16:creationId xmlns:a16="http://schemas.microsoft.com/office/drawing/2014/main" id="{89A1BF5D-4220-41AF-A08E-76C484A999F9}"/>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1517" name="ZoneTexte 1516">
          <a:extLst>
            <a:ext uri="{FF2B5EF4-FFF2-40B4-BE49-F238E27FC236}">
              <a16:creationId xmlns:a16="http://schemas.microsoft.com/office/drawing/2014/main" id="{547812A8-8863-43CA-BDDF-7C50C556F03D}"/>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1518" name="ZoneTexte 1517">
          <a:extLst>
            <a:ext uri="{FF2B5EF4-FFF2-40B4-BE49-F238E27FC236}">
              <a16:creationId xmlns:a16="http://schemas.microsoft.com/office/drawing/2014/main" id="{C8972C02-C3EB-42E9-BFEA-32780BF04BDF}"/>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1519" name="ZoneTexte 1518">
          <a:extLst>
            <a:ext uri="{FF2B5EF4-FFF2-40B4-BE49-F238E27FC236}">
              <a16:creationId xmlns:a16="http://schemas.microsoft.com/office/drawing/2014/main" id="{527ABB33-B3C2-4CAB-AB89-55F4CF822D87}"/>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1520" name="ZoneTexte 1519">
          <a:extLst>
            <a:ext uri="{FF2B5EF4-FFF2-40B4-BE49-F238E27FC236}">
              <a16:creationId xmlns:a16="http://schemas.microsoft.com/office/drawing/2014/main" id="{0CB3CF3D-4BCD-4FCF-BA31-542CB030ED64}"/>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521" name="ZoneTexte 1520">
          <a:extLst>
            <a:ext uri="{FF2B5EF4-FFF2-40B4-BE49-F238E27FC236}">
              <a16:creationId xmlns:a16="http://schemas.microsoft.com/office/drawing/2014/main" id="{0B401704-CB19-4EFF-B0B7-4FC32FFDA89A}"/>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522" name="ZoneTexte 1521">
          <a:extLst>
            <a:ext uri="{FF2B5EF4-FFF2-40B4-BE49-F238E27FC236}">
              <a16:creationId xmlns:a16="http://schemas.microsoft.com/office/drawing/2014/main" id="{ECB552DD-5125-4573-963A-A1BE602F5724}"/>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523" name="ZoneTexte 1522">
          <a:extLst>
            <a:ext uri="{FF2B5EF4-FFF2-40B4-BE49-F238E27FC236}">
              <a16:creationId xmlns:a16="http://schemas.microsoft.com/office/drawing/2014/main" id="{A51F5B73-E429-4167-9790-1F6E6E3D3C59}"/>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524" name="ZoneTexte 1523">
          <a:extLst>
            <a:ext uri="{FF2B5EF4-FFF2-40B4-BE49-F238E27FC236}">
              <a16:creationId xmlns:a16="http://schemas.microsoft.com/office/drawing/2014/main" id="{9CB879C7-2219-4B67-BC69-236BC6149ECF}"/>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525" name="ZoneTexte 1524">
          <a:extLst>
            <a:ext uri="{FF2B5EF4-FFF2-40B4-BE49-F238E27FC236}">
              <a16:creationId xmlns:a16="http://schemas.microsoft.com/office/drawing/2014/main" id="{9C01902D-119C-4175-83B7-E3ADD26CB33C}"/>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526" name="ZoneTexte 1525">
          <a:extLst>
            <a:ext uri="{FF2B5EF4-FFF2-40B4-BE49-F238E27FC236}">
              <a16:creationId xmlns:a16="http://schemas.microsoft.com/office/drawing/2014/main" id="{214225E2-DA49-440E-BA33-F91CB76BBDD1}"/>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527" name="ZoneTexte 1526">
          <a:extLst>
            <a:ext uri="{FF2B5EF4-FFF2-40B4-BE49-F238E27FC236}">
              <a16:creationId xmlns:a16="http://schemas.microsoft.com/office/drawing/2014/main" id="{94015688-8D59-4531-800C-A8C7179E715D}"/>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528" name="ZoneTexte 1527">
          <a:extLst>
            <a:ext uri="{FF2B5EF4-FFF2-40B4-BE49-F238E27FC236}">
              <a16:creationId xmlns:a16="http://schemas.microsoft.com/office/drawing/2014/main" id="{F58318CC-2342-417D-A81A-CCEB05189A49}"/>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529" name="ZoneTexte 1528">
          <a:extLst>
            <a:ext uri="{FF2B5EF4-FFF2-40B4-BE49-F238E27FC236}">
              <a16:creationId xmlns:a16="http://schemas.microsoft.com/office/drawing/2014/main" id="{26047086-2A4C-4672-ADE8-4E9667A26032}"/>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530" name="ZoneTexte 1529">
          <a:extLst>
            <a:ext uri="{FF2B5EF4-FFF2-40B4-BE49-F238E27FC236}">
              <a16:creationId xmlns:a16="http://schemas.microsoft.com/office/drawing/2014/main" id="{5881633B-50E6-4DBD-B16A-72C4612DE197}"/>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531" name="ZoneTexte 1530">
          <a:extLst>
            <a:ext uri="{FF2B5EF4-FFF2-40B4-BE49-F238E27FC236}">
              <a16:creationId xmlns:a16="http://schemas.microsoft.com/office/drawing/2014/main" id="{E9823E97-6A79-4343-A94F-2F7734EF16A1}"/>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532" name="ZoneTexte 1531">
          <a:extLst>
            <a:ext uri="{FF2B5EF4-FFF2-40B4-BE49-F238E27FC236}">
              <a16:creationId xmlns:a16="http://schemas.microsoft.com/office/drawing/2014/main" id="{36439067-EA26-41D3-BC4B-61CE8E976D8E}"/>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533" name="ZoneTexte 1532">
          <a:extLst>
            <a:ext uri="{FF2B5EF4-FFF2-40B4-BE49-F238E27FC236}">
              <a16:creationId xmlns:a16="http://schemas.microsoft.com/office/drawing/2014/main" id="{BDB54EB3-D185-4B41-81C6-A32064F14B21}"/>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534" name="ZoneTexte 1533">
          <a:extLst>
            <a:ext uri="{FF2B5EF4-FFF2-40B4-BE49-F238E27FC236}">
              <a16:creationId xmlns:a16="http://schemas.microsoft.com/office/drawing/2014/main" id="{82987971-EAD0-4170-B8AA-DD5A1687CAAD}"/>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535" name="ZoneTexte 1534">
          <a:extLst>
            <a:ext uri="{FF2B5EF4-FFF2-40B4-BE49-F238E27FC236}">
              <a16:creationId xmlns:a16="http://schemas.microsoft.com/office/drawing/2014/main" id="{C4DE8F1D-2B44-4218-A8DC-2480B167E6E0}"/>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536" name="ZoneTexte 1535">
          <a:extLst>
            <a:ext uri="{FF2B5EF4-FFF2-40B4-BE49-F238E27FC236}">
              <a16:creationId xmlns:a16="http://schemas.microsoft.com/office/drawing/2014/main" id="{2C98F9E0-3963-4DFF-87D0-395EC659E286}"/>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537" name="ZoneTexte 1536">
          <a:extLst>
            <a:ext uri="{FF2B5EF4-FFF2-40B4-BE49-F238E27FC236}">
              <a16:creationId xmlns:a16="http://schemas.microsoft.com/office/drawing/2014/main" id="{B7FD05BC-C78C-4D34-A6DE-12E9E948F19C}"/>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538" name="ZoneTexte 1537">
          <a:extLst>
            <a:ext uri="{FF2B5EF4-FFF2-40B4-BE49-F238E27FC236}">
              <a16:creationId xmlns:a16="http://schemas.microsoft.com/office/drawing/2014/main" id="{F2FEA871-27BE-46F6-9C77-156DAAFA41AE}"/>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539" name="ZoneTexte 1538">
          <a:extLst>
            <a:ext uri="{FF2B5EF4-FFF2-40B4-BE49-F238E27FC236}">
              <a16:creationId xmlns:a16="http://schemas.microsoft.com/office/drawing/2014/main" id="{465B82E4-BB4E-4D7A-BD3D-C0696153ED9B}"/>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540" name="ZoneTexte 1539">
          <a:extLst>
            <a:ext uri="{FF2B5EF4-FFF2-40B4-BE49-F238E27FC236}">
              <a16:creationId xmlns:a16="http://schemas.microsoft.com/office/drawing/2014/main" id="{0D97F80E-ECC6-482E-9299-868029086023}"/>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541" name="ZoneTexte 1540">
          <a:extLst>
            <a:ext uri="{FF2B5EF4-FFF2-40B4-BE49-F238E27FC236}">
              <a16:creationId xmlns:a16="http://schemas.microsoft.com/office/drawing/2014/main" id="{9F9C7109-BF5C-433A-93C5-C08425D13AB5}"/>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542" name="ZoneTexte 1541">
          <a:extLst>
            <a:ext uri="{FF2B5EF4-FFF2-40B4-BE49-F238E27FC236}">
              <a16:creationId xmlns:a16="http://schemas.microsoft.com/office/drawing/2014/main" id="{431D65C7-6228-459C-B218-B84165ACE807}"/>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543" name="ZoneTexte 1542">
          <a:extLst>
            <a:ext uri="{FF2B5EF4-FFF2-40B4-BE49-F238E27FC236}">
              <a16:creationId xmlns:a16="http://schemas.microsoft.com/office/drawing/2014/main" id="{2C9FB6F5-C76D-4E06-87B9-EAA6DA99D7CC}"/>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544" name="ZoneTexte 1543">
          <a:extLst>
            <a:ext uri="{FF2B5EF4-FFF2-40B4-BE49-F238E27FC236}">
              <a16:creationId xmlns:a16="http://schemas.microsoft.com/office/drawing/2014/main" id="{E62542FE-60E1-49FB-8799-F47ACF4C8FD6}"/>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545" name="ZoneTexte 1544">
          <a:extLst>
            <a:ext uri="{FF2B5EF4-FFF2-40B4-BE49-F238E27FC236}">
              <a16:creationId xmlns:a16="http://schemas.microsoft.com/office/drawing/2014/main" id="{933E6BB6-2055-45C6-913D-0EB5A34E674E}"/>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546" name="ZoneTexte 1545">
          <a:extLst>
            <a:ext uri="{FF2B5EF4-FFF2-40B4-BE49-F238E27FC236}">
              <a16:creationId xmlns:a16="http://schemas.microsoft.com/office/drawing/2014/main" id="{1717A764-8C04-46DA-9176-433DBDE79469}"/>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547" name="ZoneTexte 1546">
          <a:extLst>
            <a:ext uri="{FF2B5EF4-FFF2-40B4-BE49-F238E27FC236}">
              <a16:creationId xmlns:a16="http://schemas.microsoft.com/office/drawing/2014/main" id="{613D0E3F-2163-4B8E-AB34-C367CE8B9671}"/>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548" name="ZoneTexte 1547">
          <a:extLst>
            <a:ext uri="{FF2B5EF4-FFF2-40B4-BE49-F238E27FC236}">
              <a16:creationId xmlns:a16="http://schemas.microsoft.com/office/drawing/2014/main" id="{14932DD0-5CDA-4B7E-B68D-E56356070344}"/>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549" name="ZoneTexte 1548">
          <a:extLst>
            <a:ext uri="{FF2B5EF4-FFF2-40B4-BE49-F238E27FC236}">
              <a16:creationId xmlns:a16="http://schemas.microsoft.com/office/drawing/2014/main" id="{D83F96E1-AAB7-4241-8DBD-E06ACC4F139F}"/>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550" name="ZoneTexte 1549">
          <a:extLst>
            <a:ext uri="{FF2B5EF4-FFF2-40B4-BE49-F238E27FC236}">
              <a16:creationId xmlns:a16="http://schemas.microsoft.com/office/drawing/2014/main" id="{3FD21C31-4F58-4607-8BF0-25FCBD234794}"/>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551" name="ZoneTexte 1550">
          <a:extLst>
            <a:ext uri="{FF2B5EF4-FFF2-40B4-BE49-F238E27FC236}">
              <a16:creationId xmlns:a16="http://schemas.microsoft.com/office/drawing/2014/main" id="{61B6F3B3-49D1-42EA-88A9-57F0844AA342}"/>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552" name="ZoneTexte 1551">
          <a:extLst>
            <a:ext uri="{FF2B5EF4-FFF2-40B4-BE49-F238E27FC236}">
              <a16:creationId xmlns:a16="http://schemas.microsoft.com/office/drawing/2014/main" id="{E98AEDF9-8C2D-4076-8D3D-1D3EEC820E6E}"/>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553" name="ZoneTexte 1552">
          <a:extLst>
            <a:ext uri="{FF2B5EF4-FFF2-40B4-BE49-F238E27FC236}">
              <a16:creationId xmlns:a16="http://schemas.microsoft.com/office/drawing/2014/main" id="{60493646-DDDC-436A-8EC0-4391D63822F8}"/>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554" name="ZoneTexte 1553">
          <a:extLst>
            <a:ext uri="{FF2B5EF4-FFF2-40B4-BE49-F238E27FC236}">
              <a16:creationId xmlns:a16="http://schemas.microsoft.com/office/drawing/2014/main" id="{0F914A38-9A09-46C2-84DA-12D3CD2F3BB0}"/>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555" name="ZoneTexte 1554">
          <a:extLst>
            <a:ext uri="{FF2B5EF4-FFF2-40B4-BE49-F238E27FC236}">
              <a16:creationId xmlns:a16="http://schemas.microsoft.com/office/drawing/2014/main" id="{FE92BD6B-BDF7-4EAC-819D-30E9843AC72C}"/>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556" name="ZoneTexte 1555">
          <a:extLst>
            <a:ext uri="{FF2B5EF4-FFF2-40B4-BE49-F238E27FC236}">
              <a16:creationId xmlns:a16="http://schemas.microsoft.com/office/drawing/2014/main" id="{A602B4BA-E63A-492B-AB9C-538BFF3391A0}"/>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557" name="ZoneTexte 1556">
          <a:extLst>
            <a:ext uri="{FF2B5EF4-FFF2-40B4-BE49-F238E27FC236}">
              <a16:creationId xmlns:a16="http://schemas.microsoft.com/office/drawing/2014/main" id="{9B242875-B25A-40B6-AF29-9360C008B0DE}"/>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558" name="ZoneTexte 1557">
          <a:extLst>
            <a:ext uri="{FF2B5EF4-FFF2-40B4-BE49-F238E27FC236}">
              <a16:creationId xmlns:a16="http://schemas.microsoft.com/office/drawing/2014/main" id="{CF377096-D9A5-4832-B5B6-C51A50817ED0}"/>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559" name="ZoneTexte 1558">
          <a:extLst>
            <a:ext uri="{FF2B5EF4-FFF2-40B4-BE49-F238E27FC236}">
              <a16:creationId xmlns:a16="http://schemas.microsoft.com/office/drawing/2014/main" id="{073CC848-54E9-4B88-94A4-EC7E65F538BF}"/>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560" name="ZoneTexte 1559">
          <a:extLst>
            <a:ext uri="{FF2B5EF4-FFF2-40B4-BE49-F238E27FC236}">
              <a16:creationId xmlns:a16="http://schemas.microsoft.com/office/drawing/2014/main" id="{1DD39E8A-81D9-4B87-ABB1-ABD5880E336F}"/>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561" name="ZoneTexte 1560">
          <a:extLst>
            <a:ext uri="{FF2B5EF4-FFF2-40B4-BE49-F238E27FC236}">
              <a16:creationId xmlns:a16="http://schemas.microsoft.com/office/drawing/2014/main" id="{46B2174F-BE81-4BA3-8BE6-8158100DCC0A}"/>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562" name="ZoneTexte 1561">
          <a:extLst>
            <a:ext uri="{FF2B5EF4-FFF2-40B4-BE49-F238E27FC236}">
              <a16:creationId xmlns:a16="http://schemas.microsoft.com/office/drawing/2014/main" id="{C3D72727-E1B3-4746-9C3E-A0FF318A785C}"/>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1563" name="ZoneTexte 1562">
          <a:extLst>
            <a:ext uri="{FF2B5EF4-FFF2-40B4-BE49-F238E27FC236}">
              <a16:creationId xmlns:a16="http://schemas.microsoft.com/office/drawing/2014/main" id="{55BE8D30-E019-4220-A018-640767037F3C}"/>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564" name="ZoneTexte 1563">
          <a:extLst>
            <a:ext uri="{FF2B5EF4-FFF2-40B4-BE49-F238E27FC236}">
              <a16:creationId xmlns:a16="http://schemas.microsoft.com/office/drawing/2014/main" id="{DD9F7CD8-5683-4905-A6AB-19D1EEB3AEFD}"/>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565" name="ZoneTexte 1564">
          <a:extLst>
            <a:ext uri="{FF2B5EF4-FFF2-40B4-BE49-F238E27FC236}">
              <a16:creationId xmlns:a16="http://schemas.microsoft.com/office/drawing/2014/main" id="{4BD92486-3C6F-49EE-9326-63EC9925286F}"/>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566" name="ZoneTexte 1565">
          <a:extLst>
            <a:ext uri="{FF2B5EF4-FFF2-40B4-BE49-F238E27FC236}">
              <a16:creationId xmlns:a16="http://schemas.microsoft.com/office/drawing/2014/main" id="{EE12F44E-A7CD-42C4-BB17-C44186B2C1C5}"/>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567" name="ZoneTexte 1566">
          <a:extLst>
            <a:ext uri="{FF2B5EF4-FFF2-40B4-BE49-F238E27FC236}">
              <a16:creationId xmlns:a16="http://schemas.microsoft.com/office/drawing/2014/main" id="{DAE32A09-E516-407B-B7B8-021FC873B56F}"/>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568" name="ZoneTexte 1567">
          <a:extLst>
            <a:ext uri="{FF2B5EF4-FFF2-40B4-BE49-F238E27FC236}">
              <a16:creationId xmlns:a16="http://schemas.microsoft.com/office/drawing/2014/main" id="{F9B4F756-B163-4465-BAB1-0E6BD03BA45D}"/>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1569" name="ZoneTexte 1568">
          <a:extLst>
            <a:ext uri="{FF2B5EF4-FFF2-40B4-BE49-F238E27FC236}">
              <a16:creationId xmlns:a16="http://schemas.microsoft.com/office/drawing/2014/main" id="{C63B45B9-68F8-4FDA-9C24-5A9D936EB583}"/>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570" name="ZoneTexte 1569">
          <a:extLst>
            <a:ext uri="{FF2B5EF4-FFF2-40B4-BE49-F238E27FC236}">
              <a16:creationId xmlns:a16="http://schemas.microsoft.com/office/drawing/2014/main" id="{5E0D170F-79D4-4C12-8DA2-6621ADC27AA7}"/>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571" name="ZoneTexte 1570">
          <a:extLst>
            <a:ext uri="{FF2B5EF4-FFF2-40B4-BE49-F238E27FC236}">
              <a16:creationId xmlns:a16="http://schemas.microsoft.com/office/drawing/2014/main" id="{FDF1B3B7-6ABC-4018-AB6A-BBD839F0945B}"/>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572" name="ZoneTexte 1571">
          <a:extLst>
            <a:ext uri="{FF2B5EF4-FFF2-40B4-BE49-F238E27FC236}">
              <a16:creationId xmlns:a16="http://schemas.microsoft.com/office/drawing/2014/main" id="{1F6C0154-8F74-4B1B-B859-56DA433EC4BD}"/>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573" name="ZoneTexte 1572">
          <a:extLst>
            <a:ext uri="{FF2B5EF4-FFF2-40B4-BE49-F238E27FC236}">
              <a16:creationId xmlns:a16="http://schemas.microsoft.com/office/drawing/2014/main" id="{5E7DD030-0B24-4BD6-9004-C6D8D3B9A0E4}"/>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1574" name="ZoneTexte 1573">
          <a:extLst>
            <a:ext uri="{FF2B5EF4-FFF2-40B4-BE49-F238E27FC236}">
              <a16:creationId xmlns:a16="http://schemas.microsoft.com/office/drawing/2014/main" id="{9612703A-B267-458E-AC83-0C706CF6D217}"/>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575" name="ZoneTexte 1574">
          <a:extLst>
            <a:ext uri="{FF2B5EF4-FFF2-40B4-BE49-F238E27FC236}">
              <a16:creationId xmlns:a16="http://schemas.microsoft.com/office/drawing/2014/main" id="{A891F1BE-8C8B-4F45-BCC0-660A0BD806CD}"/>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576" name="ZoneTexte 1575">
          <a:extLst>
            <a:ext uri="{FF2B5EF4-FFF2-40B4-BE49-F238E27FC236}">
              <a16:creationId xmlns:a16="http://schemas.microsoft.com/office/drawing/2014/main" id="{674C116B-F4E7-4E52-9CBE-A1DE351DE4A8}"/>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577" name="ZoneTexte 1576">
          <a:extLst>
            <a:ext uri="{FF2B5EF4-FFF2-40B4-BE49-F238E27FC236}">
              <a16:creationId xmlns:a16="http://schemas.microsoft.com/office/drawing/2014/main" id="{182DFE39-73C3-4E32-8B3C-2D099010B47C}"/>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0" cy="172227"/>
    <xdr:sp macro="" textlink="">
      <xdr:nvSpPr>
        <xdr:cNvPr id="1578" name="ZoneTexte 1577">
          <a:extLst>
            <a:ext uri="{FF2B5EF4-FFF2-40B4-BE49-F238E27FC236}">
              <a16:creationId xmlns:a16="http://schemas.microsoft.com/office/drawing/2014/main" id="{2E4C7757-3E15-4D4F-BEBD-D8DBAE41F796}"/>
            </a:ext>
          </a:extLst>
        </xdr:cNvPr>
        <xdr:cNvSpPr txBox="1"/>
      </xdr:nvSpPr>
      <xdr:spPr>
        <a:xfrm>
          <a:off x="0" y="37671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579" name="ZoneTexte 1578">
          <a:extLst>
            <a:ext uri="{FF2B5EF4-FFF2-40B4-BE49-F238E27FC236}">
              <a16:creationId xmlns:a16="http://schemas.microsoft.com/office/drawing/2014/main" id="{827CF63F-6F93-4E9D-9E0F-1455E548D987}"/>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0" cy="172227"/>
    <xdr:sp macro="" textlink="">
      <xdr:nvSpPr>
        <xdr:cNvPr id="1580" name="ZoneTexte 1579">
          <a:extLst>
            <a:ext uri="{FF2B5EF4-FFF2-40B4-BE49-F238E27FC236}">
              <a16:creationId xmlns:a16="http://schemas.microsoft.com/office/drawing/2014/main" id="{7A109C85-D0AD-4E8D-9335-33B9BB600484}"/>
            </a:ext>
          </a:extLst>
        </xdr:cNvPr>
        <xdr:cNvSpPr txBox="1"/>
      </xdr:nvSpPr>
      <xdr:spPr>
        <a:xfrm>
          <a:off x="0" y="37671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1581" name="ZoneTexte 1580">
          <a:extLst>
            <a:ext uri="{FF2B5EF4-FFF2-40B4-BE49-F238E27FC236}">
              <a16:creationId xmlns:a16="http://schemas.microsoft.com/office/drawing/2014/main" id="{70812BE1-AAF1-46F9-B83D-7B5A2066E067}"/>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1582" name="ZoneTexte 1581">
          <a:extLst>
            <a:ext uri="{FF2B5EF4-FFF2-40B4-BE49-F238E27FC236}">
              <a16:creationId xmlns:a16="http://schemas.microsoft.com/office/drawing/2014/main" id="{C6B25FA3-65CB-4B86-B6AC-083D04472033}"/>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1583" name="ZoneTexte 1582">
          <a:extLst>
            <a:ext uri="{FF2B5EF4-FFF2-40B4-BE49-F238E27FC236}">
              <a16:creationId xmlns:a16="http://schemas.microsoft.com/office/drawing/2014/main" id="{3F6B1670-0FCD-473B-9041-32E2078080E2}"/>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0" cy="172227"/>
    <xdr:sp macro="" textlink="">
      <xdr:nvSpPr>
        <xdr:cNvPr id="1584" name="ZoneTexte 1583">
          <a:extLst>
            <a:ext uri="{FF2B5EF4-FFF2-40B4-BE49-F238E27FC236}">
              <a16:creationId xmlns:a16="http://schemas.microsoft.com/office/drawing/2014/main" id="{44A3FBAB-2086-45BD-AE9E-749F046FFB8E}"/>
            </a:ext>
          </a:extLst>
        </xdr:cNvPr>
        <xdr:cNvSpPr txBox="1"/>
      </xdr:nvSpPr>
      <xdr:spPr>
        <a:xfrm>
          <a:off x="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1585" name="ZoneTexte 1584">
          <a:extLst>
            <a:ext uri="{FF2B5EF4-FFF2-40B4-BE49-F238E27FC236}">
              <a16:creationId xmlns:a16="http://schemas.microsoft.com/office/drawing/2014/main" id="{62B8F117-7EBA-46E5-A8FE-0381DF1C971D}"/>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0" cy="172227"/>
    <xdr:sp macro="" textlink="">
      <xdr:nvSpPr>
        <xdr:cNvPr id="1586" name="ZoneTexte 1585">
          <a:extLst>
            <a:ext uri="{FF2B5EF4-FFF2-40B4-BE49-F238E27FC236}">
              <a16:creationId xmlns:a16="http://schemas.microsoft.com/office/drawing/2014/main" id="{554E0B86-16BD-4B99-9DFD-8247F1D3FE32}"/>
            </a:ext>
          </a:extLst>
        </xdr:cNvPr>
        <xdr:cNvSpPr txBox="1"/>
      </xdr:nvSpPr>
      <xdr:spPr>
        <a:xfrm>
          <a:off x="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587" name="ZoneTexte 1586">
          <a:extLst>
            <a:ext uri="{FF2B5EF4-FFF2-40B4-BE49-F238E27FC236}">
              <a16:creationId xmlns:a16="http://schemas.microsoft.com/office/drawing/2014/main" id="{45958B43-1C75-4113-A7BF-FCDB3AA158F5}"/>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0" cy="172227"/>
    <xdr:sp macro="" textlink="">
      <xdr:nvSpPr>
        <xdr:cNvPr id="1588" name="ZoneTexte 1587">
          <a:extLst>
            <a:ext uri="{FF2B5EF4-FFF2-40B4-BE49-F238E27FC236}">
              <a16:creationId xmlns:a16="http://schemas.microsoft.com/office/drawing/2014/main" id="{5B4972F2-F55E-4D2B-9DB1-FF7986DF3E8A}"/>
            </a:ext>
          </a:extLst>
        </xdr:cNvPr>
        <xdr:cNvSpPr txBox="1"/>
      </xdr:nvSpPr>
      <xdr:spPr>
        <a:xfrm>
          <a:off x="0" y="37671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589" name="ZoneTexte 1588">
          <a:extLst>
            <a:ext uri="{FF2B5EF4-FFF2-40B4-BE49-F238E27FC236}">
              <a16:creationId xmlns:a16="http://schemas.microsoft.com/office/drawing/2014/main" id="{DCC8AD4E-E5A2-4389-8A1E-62AB4F10CF0C}"/>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0</xdr:rowOff>
    </xdr:from>
    <xdr:ext cx="0" cy="172227"/>
    <xdr:sp macro="" textlink="">
      <xdr:nvSpPr>
        <xdr:cNvPr id="1590" name="ZoneTexte 1589">
          <a:extLst>
            <a:ext uri="{FF2B5EF4-FFF2-40B4-BE49-F238E27FC236}">
              <a16:creationId xmlns:a16="http://schemas.microsoft.com/office/drawing/2014/main" id="{0C1F4C1D-CFE2-4CC9-A697-FFE9BC6EAF9A}"/>
            </a:ext>
          </a:extLst>
        </xdr:cNvPr>
        <xdr:cNvSpPr txBox="1"/>
      </xdr:nvSpPr>
      <xdr:spPr>
        <a:xfrm>
          <a:off x="0" y="36385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591" name="ZoneTexte 1590">
          <a:extLst>
            <a:ext uri="{FF2B5EF4-FFF2-40B4-BE49-F238E27FC236}">
              <a16:creationId xmlns:a16="http://schemas.microsoft.com/office/drawing/2014/main" id="{C21C6B8F-09D3-4F25-AB08-38A07D1963C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0</xdr:rowOff>
    </xdr:from>
    <xdr:ext cx="0" cy="172227"/>
    <xdr:sp macro="" textlink="">
      <xdr:nvSpPr>
        <xdr:cNvPr id="1592" name="ZoneTexte 1591">
          <a:extLst>
            <a:ext uri="{FF2B5EF4-FFF2-40B4-BE49-F238E27FC236}">
              <a16:creationId xmlns:a16="http://schemas.microsoft.com/office/drawing/2014/main" id="{37E36281-547A-461B-806A-45233D697A63}"/>
            </a:ext>
          </a:extLst>
        </xdr:cNvPr>
        <xdr:cNvSpPr txBox="1"/>
      </xdr:nvSpPr>
      <xdr:spPr>
        <a:xfrm>
          <a:off x="0" y="36385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593" name="ZoneTexte 1592">
          <a:extLst>
            <a:ext uri="{FF2B5EF4-FFF2-40B4-BE49-F238E27FC236}">
              <a16:creationId xmlns:a16="http://schemas.microsoft.com/office/drawing/2014/main" id="{37332B74-A5F6-4697-AE26-F17901A642C9}"/>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594" name="ZoneTexte 1593">
          <a:extLst>
            <a:ext uri="{FF2B5EF4-FFF2-40B4-BE49-F238E27FC236}">
              <a16:creationId xmlns:a16="http://schemas.microsoft.com/office/drawing/2014/main" id="{3BD60697-5AC2-4A88-AE41-BA6F6AF7851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595" name="ZoneTexte 1594">
          <a:extLst>
            <a:ext uri="{FF2B5EF4-FFF2-40B4-BE49-F238E27FC236}">
              <a16:creationId xmlns:a16="http://schemas.microsoft.com/office/drawing/2014/main" id="{104F01B4-2511-4593-84C4-BF70AF5D3EF7}"/>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0" cy="172227"/>
    <xdr:sp macro="" textlink="">
      <xdr:nvSpPr>
        <xdr:cNvPr id="1596" name="ZoneTexte 1595">
          <a:extLst>
            <a:ext uri="{FF2B5EF4-FFF2-40B4-BE49-F238E27FC236}">
              <a16:creationId xmlns:a16="http://schemas.microsoft.com/office/drawing/2014/main" id="{9DF38061-ED70-4037-92E4-27FCB64FD3C5}"/>
            </a:ext>
          </a:extLst>
        </xdr:cNvPr>
        <xdr:cNvSpPr txBox="1"/>
      </xdr:nvSpPr>
      <xdr:spPr>
        <a:xfrm>
          <a:off x="0" y="37671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597" name="ZoneTexte 1596">
          <a:extLst>
            <a:ext uri="{FF2B5EF4-FFF2-40B4-BE49-F238E27FC236}">
              <a16:creationId xmlns:a16="http://schemas.microsoft.com/office/drawing/2014/main" id="{A4A3178A-C0F1-440D-9419-C97A0ABE8978}"/>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0" cy="172227"/>
    <xdr:sp macro="" textlink="">
      <xdr:nvSpPr>
        <xdr:cNvPr id="1598" name="ZoneTexte 1597">
          <a:extLst>
            <a:ext uri="{FF2B5EF4-FFF2-40B4-BE49-F238E27FC236}">
              <a16:creationId xmlns:a16="http://schemas.microsoft.com/office/drawing/2014/main" id="{5D18858C-3275-4B87-A8C6-38EBF0F07504}"/>
            </a:ext>
          </a:extLst>
        </xdr:cNvPr>
        <xdr:cNvSpPr txBox="1"/>
      </xdr:nvSpPr>
      <xdr:spPr>
        <a:xfrm>
          <a:off x="0" y="37671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599" name="ZoneTexte 1598">
          <a:extLst>
            <a:ext uri="{FF2B5EF4-FFF2-40B4-BE49-F238E27FC236}">
              <a16:creationId xmlns:a16="http://schemas.microsoft.com/office/drawing/2014/main" id="{243046D3-D041-47FB-9A03-948B41DF39C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00" name="ZoneTexte 1599">
          <a:extLst>
            <a:ext uri="{FF2B5EF4-FFF2-40B4-BE49-F238E27FC236}">
              <a16:creationId xmlns:a16="http://schemas.microsoft.com/office/drawing/2014/main" id="{79301825-64B9-4A05-A225-5A9613F250A3}"/>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01" name="ZoneTexte 1600">
          <a:extLst>
            <a:ext uri="{FF2B5EF4-FFF2-40B4-BE49-F238E27FC236}">
              <a16:creationId xmlns:a16="http://schemas.microsoft.com/office/drawing/2014/main" id="{340F5489-95EF-4200-883D-762F3F014130}"/>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02" name="ZoneTexte 1601">
          <a:extLst>
            <a:ext uri="{FF2B5EF4-FFF2-40B4-BE49-F238E27FC236}">
              <a16:creationId xmlns:a16="http://schemas.microsoft.com/office/drawing/2014/main" id="{6B657AB1-67CD-479B-9681-EFEDD73BDF00}"/>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03" name="ZoneTexte 1602">
          <a:extLst>
            <a:ext uri="{FF2B5EF4-FFF2-40B4-BE49-F238E27FC236}">
              <a16:creationId xmlns:a16="http://schemas.microsoft.com/office/drawing/2014/main" id="{A06E9658-C7C3-444E-9D8C-35358D78EA0F}"/>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04" name="ZoneTexte 1603">
          <a:extLst>
            <a:ext uri="{FF2B5EF4-FFF2-40B4-BE49-F238E27FC236}">
              <a16:creationId xmlns:a16="http://schemas.microsoft.com/office/drawing/2014/main" id="{3F2D8A82-50D1-42C5-BD64-E9E9FDD440EF}"/>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05" name="ZoneTexte 1604">
          <a:extLst>
            <a:ext uri="{FF2B5EF4-FFF2-40B4-BE49-F238E27FC236}">
              <a16:creationId xmlns:a16="http://schemas.microsoft.com/office/drawing/2014/main" id="{93962C93-BFD2-4E68-82E5-6A3673663553}"/>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06" name="ZoneTexte 1605">
          <a:extLst>
            <a:ext uri="{FF2B5EF4-FFF2-40B4-BE49-F238E27FC236}">
              <a16:creationId xmlns:a16="http://schemas.microsoft.com/office/drawing/2014/main" id="{5509E780-495F-4D6C-9A32-9BB3898C5F8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07" name="ZoneTexte 1606">
          <a:extLst>
            <a:ext uri="{FF2B5EF4-FFF2-40B4-BE49-F238E27FC236}">
              <a16:creationId xmlns:a16="http://schemas.microsoft.com/office/drawing/2014/main" id="{77B2851A-BDA4-49D3-84F2-9E621C788CF1}"/>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08" name="ZoneTexte 1607">
          <a:extLst>
            <a:ext uri="{FF2B5EF4-FFF2-40B4-BE49-F238E27FC236}">
              <a16:creationId xmlns:a16="http://schemas.microsoft.com/office/drawing/2014/main" id="{79FE4705-3668-4EC8-A9BE-8DB811FF5BA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09" name="ZoneTexte 1608">
          <a:extLst>
            <a:ext uri="{FF2B5EF4-FFF2-40B4-BE49-F238E27FC236}">
              <a16:creationId xmlns:a16="http://schemas.microsoft.com/office/drawing/2014/main" id="{13437E52-C1B8-4F49-B7E5-311FE830F299}"/>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10" name="ZoneTexte 1609">
          <a:extLst>
            <a:ext uri="{FF2B5EF4-FFF2-40B4-BE49-F238E27FC236}">
              <a16:creationId xmlns:a16="http://schemas.microsoft.com/office/drawing/2014/main" id="{7683C236-614E-4E90-AB4D-B976AF5F587F}"/>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11" name="ZoneTexte 1610">
          <a:extLst>
            <a:ext uri="{FF2B5EF4-FFF2-40B4-BE49-F238E27FC236}">
              <a16:creationId xmlns:a16="http://schemas.microsoft.com/office/drawing/2014/main" id="{3CE828DA-37E5-4A6B-8C44-0EE008CE81D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12" name="ZoneTexte 1611">
          <a:extLst>
            <a:ext uri="{FF2B5EF4-FFF2-40B4-BE49-F238E27FC236}">
              <a16:creationId xmlns:a16="http://schemas.microsoft.com/office/drawing/2014/main" id="{89ECBBB8-457B-4F00-9C29-C26C4DB61AA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13" name="ZoneTexte 1612">
          <a:extLst>
            <a:ext uri="{FF2B5EF4-FFF2-40B4-BE49-F238E27FC236}">
              <a16:creationId xmlns:a16="http://schemas.microsoft.com/office/drawing/2014/main" id="{6F43A78C-7C1E-4BF7-ADB7-B5F3298CDFF9}"/>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14" name="ZoneTexte 1613">
          <a:extLst>
            <a:ext uri="{FF2B5EF4-FFF2-40B4-BE49-F238E27FC236}">
              <a16:creationId xmlns:a16="http://schemas.microsoft.com/office/drawing/2014/main" id="{4708590E-A9A6-4EA2-B3AC-D9BAA202F77A}"/>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15" name="ZoneTexte 1614">
          <a:extLst>
            <a:ext uri="{FF2B5EF4-FFF2-40B4-BE49-F238E27FC236}">
              <a16:creationId xmlns:a16="http://schemas.microsoft.com/office/drawing/2014/main" id="{323DF207-BE37-4914-8B38-FEBEB93B0269}"/>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16" name="ZoneTexte 1615">
          <a:extLst>
            <a:ext uri="{FF2B5EF4-FFF2-40B4-BE49-F238E27FC236}">
              <a16:creationId xmlns:a16="http://schemas.microsoft.com/office/drawing/2014/main" id="{D64E435B-CBE2-4A6C-81EF-92F80B98CA0F}"/>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17" name="ZoneTexte 1616">
          <a:extLst>
            <a:ext uri="{FF2B5EF4-FFF2-40B4-BE49-F238E27FC236}">
              <a16:creationId xmlns:a16="http://schemas.microsoft.com/office/drawing/2014/main" id="{5D20704A-3AEB-4D9C-A867-28A792854E3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18" name="ZoneTexte 1617">
          <a:extLst>
            <a:ext uri="{FF2B5EF4-FFF2-40B4-BE49-F238E27FC236}">
              <a16:creationId xmlns:a16="http://schemas.microsoft.com/office/drawing/2014/main" id="{24AB411B-2519-4B8A-B141-C5C4AC814C2C}"/>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19" name="ZoneTexte 1618">
          <a:extLst>
            <a:ext uri="{FF2B5EF4-FFF2-40B4-BE49-F238E27FC236}">
              <a16:creationId xmlns:a16="http://schemas.microsoft.com/office/drawing/2014/main" id="{98BB0DF8-6005-49D6-9701-CE87C585EA9D}"/>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20" name="ZoneTexte 1619">
          <a:extLst>
            <a:ext uri="{FF2B5EF4-FFF2-40B4-BE49-F238E27FC236}">
              <a16:creationId xmlns:a16="http://schemas.microsoft.com/office/drawing/2014/main" id="{10139CB0-43D1-40DD-B91D-B6FCAF18F01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21" name="ZoneTexte 1620">
          <a:extLst>
            <a:ext uri="{FF2B5EF4-FFF2-40B4-BE49-F238E27FC236}">
              <a16:creationId xmlns:a16="http://schemas.microsoft.com/office/drawing/2014/main" id="{A2CE13BA-D686-42F2-8099-8E0CA83C0C9D}"/>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22" name="ZoneTexte 1621">
          <a:extLst>
            <a:ext uri="{FF2B5EF4-FFF2-40B4-BE49-F238E27FC236}">
              <a16:creationId xmlns:a16="http://schemas.microsoft.com/office/drawing/2014/main" id="{1374D3C4-E8DA-466A-9E59-0C849AFD0EFD}"/>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23" name="ZoneTexte 1622">
          <a:extLst>
            <a:ext uri="{FF2B5EF4-FFF2-40B4-BE49-F238E27FC236}">
              <a16:creationId xmlns:a16="http://schemas.microsoft.com/office/drawing/2014/main" id="{17EF500E-8B48-4434-A007-A1EEA0A9A1A3}"/>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24" name="ZoneTexte 1623">
          <a:extLst>
            <a:ext uri="{FF2B5EF4-FFF2-40B4-BE49-F238E27FC236}">
              <a16:creationId xmlns:a16="http://schemas.microsoft.com/office/drawing/2014/main" id="{3C12006A-46C2-4079-B5B3-CDAC4BDC9F25}"/>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25" name="ZoneTexte 1624">
          <a:extLst>
            <a:ext uri="{FF2B5EF4-FFF2-40B4-BE49-F238E27FC236}">
              <a16:creationId xmlns:a16="http://schemas.microsoft.com/office/drawing/2014/main" id="{5458D922-7D58-4342-B925-AEBBD7AAFBE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26" name="ZoneTexte 1625">
          <a:extLst>
            <a:ext uri="{FF2B5EF4-FFF2-40B4-BE49-F238E27FC236}">
              <a16:creationId xmlns:a16="http://schemas.microsoft.com/office/drawing/2014/main" id="{8546F9E3-BCEA-465D-85C4-A2287DFDE6E5}"/>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27" name="ZoneTexte 1626">
          <a:extLst>
            <a:ext uri="{FF2B5EF4-FFF2-40B4-BE49-F238E27FC236}">
              <a16:creationId xmlns:a16="http://schemas.microsoft.com/office/drawing/2014/main" id="{C7284E46-D2C2-4690-AC5F-9760650E6970}"/>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28" name="ZoneTexte 1627">
          <a:extLst>
            <a:ext uri="{FF2B5EF4-FFF2-40B4-BE49-F238E27FC236}">
              <a16:creationId xmlns:a16="http://schemas.microsoft.com/office/drawing/2014/main" id="{0A9971B9-B0F3-499F-B702-85F194085DE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29" name="ZoneTexte 1628">
          <a:extLst>
            <a:ext uri="{FF2B5EF4-FFF2-40B4-BE49-F238E27FC236}">
              <a16:creationId xmlns:a16="http://schemas.microsoft.com/office/drawing/2014/main" id="{AAEAAC7B-125B-40F6-8C90-1AF1DBE51D46}"/>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30" name="ZoneTexte 1629">
          <a:extLst>
            <a:ext uri="{FF2B5EF4-FFF2-40B4-BE49-F238E27FC236}">
              <a16:creationId xmlns:a16="http://schemas.microsoft.com/office/drawing/2014/main" id="{6BDB7846-126A-4472-826C-322FF3606C82}"/>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31" name="ZoneTexte 1630">
          <a:extLst>
            <a:ext uri="{FF2B5EF4-FFF2-40B4-BE49-F238E27FC236}">
              <a16:creationId xmlns:a16="http://schemas.microsoft.com/office/drawing/2014/main" id="{31A2E38A-E40D-4884-8E40-AD4C2BC1B9B2}"/>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32" name="ZoneTexte 1631">
          <a:extLst>
            <a:ext uri="{FF2B5EF4-FFF2-40B4-BE49-F238E27FC236}">
              <a16:creationId xmlns:a16="http://schemas.microsoft.com/office/drawing/2014/main" id="{F776839D-36E3-48C7-ABFD-E332DE89AF37}"/>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33" name="ZoneTexte 1632">
          <a:extLst>
            <a:ext uri="{FF2B5EF4-FFF2-40B4-BE49-F238E27FC236}">
              <a16:creationId xmlns:a16="http://schemas.microsoft.com/office/drawing/2014/main" id="{50ADAEE8-3C75-42BF-A6CC-C203EF3F523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34" name="ZoneTexte 1633">
          <a:extLst>
            <a:ext uri="{FF2B5EF4-FFF2-40B4-BE49-F238E27FC236}">
              <a16:creationId xmlns:a16="http://schemas.microsoft.com/office/drawing/2014/main" id="{4917AD29-50F2-4DC2-833A-4A82D328B46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35" name="ZoneTexte 1634">
          <a:extLst>
            <a:ext uri="{FF2B5EF4-FFF2-40B4-BE49-F238E27FC236}">
              <a16:creationId xmlns:a16="http://schemas.microsoft.com/office/drawing/2014/main" id="{18493661-3304-4D9F-8C29-4647FDCC5BF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36" name="ZoneTexte 1635">
          <a:extLst>
            <a:ext uri="{FF2B5EF4-FFF2-40B4-BE49-F238E27FC236}">
              <a16:creationId xmlns:a16="http://schemas.microsoft.com/office/drawing/2014/main" id="{9139DF84-9FC6-40F6-9534-E2CC06D6E51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37" name="ZoneTexte 1636">
          <a:extLst>
            <a:ext uri="{FF2B5EF4-FFF2-40B4-BE49-F238E27FC236}">
              <a16:creationId xmlns:a16="http://schemas.microsoft.com/office/drawing/2014/main" id="{E997DC1E-3C27-4418-B09D-43C91AECE01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38" name="ZoneTexte 1637">
          <a:extLst>
            <a:ext uri="{FF2B5EF4-FFF2-40B4-BE49-F238E27FC236}">
              <a16:creationId xmlns:a16="http://schemas.microsoft.com/office/drawing/2014/main" id="{F271BE80-3F32-4A39-B58A-2DB245EE2F2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39" name="ZoneTexte 1638">
          <a:extLst>
            <a:ext uri="{FF2B5EF4-FFF2-40B4-BE49-F238E27FC236}">
              <a16:creationId xmlns:a16="http://schemas.microsoft.com/office/drawing/2014/main" id="{77F2A6D0-77A4-4B8E-BA3A-C15460938538}"/>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40" name="ZoneTexte 1639">
          <a:extLst>
            <a:ext uri="{FF2B5EF4-FFF2-40B4-BE49-F238E27FC236}">
              <a16:creationId xmlns:a16="http://schemas.microsoft.com/office/drawing/2014/main" id="{5069ADD6-0D2D-4045-AA23-539C102BC18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41" name="ZoneTexte 1640">
          <a:extLst>
            <a:ext uri="{FF2B5EF4-FFF2-40B4-BE49-F238E27FC236}">
              <a16:creationId xmlns:a16="http://schemas.microsoft.com/office/drawing/2014/main" id="{6F2AB7DE-AA78-4B55-A262-F3595B51C45F}"/>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42" name="ZoneTexte 1641">
          <a:extLst>
            <a:ext uri="{FF2B5EF4-FFF2-40B4-BE49-F238E27FC236}">
              <a16:creationId xmlns:a16="http://schemas.microsoft.com/office/drawing/2014/main" id="{2E55E4A0-02C1-43F6-95A9-2EFF9549812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43" name="ZoneTexte 1642">
          <a:extLst>
            <a:ext uri="{FF2B5EF4-FFF2-40B4-BE49-F238E27FC236}">
              <a16:creationId xmlns:a16="http://schemas.microsoft.com/office/drawing/2014/main" id="{4D2987C2-57FE-441D-9EB6-4B08699A4691}"/>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44" name="ZoneTexte 1643">
          <a:extLst>
            <a:ext uri="{FF2B5EF4-FFF2-40B4-BE49-F238E27FC236}">
              <a16:creationId xmlns:a16="http://schemas.microsoft.com/office/drawing/2014/main" id="{8008890E-C45D-44C5-A729-15C6657B6CF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45" name="ZoneTexte 1644">
          <a:extLst>
            <a:ext uri="{FF2B5EF4-FFF2-40B4-BE49-F238E27FC236}">
              <a16:creationId xmlns:a16="http://schemas.microsoft.com/office/drawing/2014/main" id="{D52A0A1A-41D6-4A7F-B279-CA9E850D5F2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46" name="ZoneTexte 1645">
          <a:extLst>
            <a:ext uri="{FF2B5EF4-FFF2-40B4-BE49-F238E27FC236}">
              <a16:creationId xmlns:a16="http://schemas.microsoft.com/office/drawing/2014/main" id="{37BA2957-4CAF-46D5-AD1D-3FDC557B85C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47" name="ZoneTexte 1646">
          <a:extLst>
            <a:ext uri="{FF2B5EF4-FFF2-40B4-BE49-F238E27FC236}">
              <a16:creationId xmlns:a16="http://schemas.microsoft.com/office/drawing/2014/main" id="{9712F5C5-4AEB-4C75-A72E-5FD5C9CDBA10}"/>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48" name="ZoneTexte 1647">
          <a:extLst>
            <a:ext uri="{FF2B5EF4-FFF2-40B4-BE49-F238E27FC236}">
              <a16:creationId xmlns:a16="http://schemas.microsoft.com/office/drawing/2014/main" id="{70527D20-4D9C-4F8C-9AB9-DCB8BD5E911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49" name="ZoneTexte 1648">
          <a:extLst>
            <a:ext uri="{FF2B5EF4-FFF2-40B4-BE49-F238E27FC236}">
              <a16:creationId xmlns:a16="http://schemas.microsoft.com/office/drawing/2014/main" id="{DF37D098-7986-4A71-9E25-32C07B937CCC}"/>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50" name="ZoneTexte 1649">
          <a:extLst>
            <a:ext uri="{FF2B5EF4-FFF2-40B4-BE49-F238E27FC236}">
              <a16:creationId xmlns:a16="http://schemas.microsoft.com/office/drawing/2014/main" id="{7417854F-4A37-4D7C-AC6B-3E516C5B4F96}"/>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51" name="ZoneTexte 1650">
          <a:extLst>
            <a:ext uri="{FF2B5EF4-FFF2-40B4-BE49-F238E27FC236}">
              <a16:creationId xmlns:a16="http://schemas.microsoft.com/office/drawing/2014/main" id="{8C9AFE31-045F-40F3-8548-A8E941D21AEF}"/>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52" name="ZoneTexte 1651">
          <a:extLst>
            <a:ext uri="{FF2B5EF4-FFF2-40B4-BE49-F238E27FC236}">
              <a16:creationId xmlns:a16="http://schemas.microsoft.com/office/drawing/2014/main" id="{684A00F7-F21A-4D2E-B031-A7B59DF7F5CF}"/>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53" name="ZoneTexte 1652">
          <a:extLst>
            <a:ext uri="{FF2B5EF4-FFF2-40B4-BE49-F238E27FC236}">
              <a16:creationId xmlns:a16="http://schemas.microsoft.com/office/drawing/2014/main" id="{180F9D0C-2207-4F1E-A733-71D2C21DDEE6}"/>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54" name="ZoneTexte 1653">
          <a:extLst>
            <a:ext uri="{FF2B5EF4-FFF2-40B4-BE49-F238E27FC236}">
              <a16:creationId xmlns:a16="http://schemas.microsoft.com/office/drawing/2014/main" id="{B21FACA9-EA32-4114-877D-770842FEE3C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55" name="ZoneTexte 1654">
          <a:extLst>
            <a:ext uri="{FF2B5EF4-FFF2-40B4-BE49-F238E27FC236}">
              <a16:creationId xmlns:a16="http://schemas.microsoft.com/office/drawing/2014/main" id="{1E41D2D5-388C-4668-9300-3D23EFBF0FA5}"/>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56" name="ZoneTexte 1655">
          <a:extLst>
            <a:ext uri="{FF2B5EF4-FFF2-40B4-BE49-F238E27FC236}">
              <a16:creationId xmlns:a16="http://schemas.microsoft.com/office/drawing/2014/main" id="{4FB55AA6-1CC4-4A54-8224-A020123E9A7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57" name="ZoneTexte 1656">
          <a:extLst>
            <a:ext uri="{FF2B5EF4-FFF2-40B4-BE49-F238E27FC236}">
              <a16:creationId xmlns:a16="http://schemas.microsoft.com/office/drawing/2014/main" id="{3A383F8C-534F-4BB5-8B45-FAA4E1AD91D5}"/>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58" name="ZoneTexte 1657">
          <a:extLst>
            <a:ext uri="{FF2B5EF4-FFF2-40B4-BE49-F238E27FC236}">
              <a16:creationId xmlns:a16="http://schemas.microsoft.com/office/drawing/2014/main" id="{E08D68F6-AA65-4EB4-A078-0020CA328AEF}"/>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59" name="ZoneTexte 1658">
          <a:extLst>
            <a:ext uri="{FF2B5EF4-FFF2-40B4-BE49-F238E27FC236}">
              <a16:creationId xmlns:a16="http://schemas.microsoft.com/office/drawing/2014/main" id="{0C5F2C22-B331-478E-9F2D-8A01B4E0DB19}"/>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660" name="ZoneTexte 1659">
          <a:extLst>
            <a:ext uri="{FF2B5EF4-FFF2-40B4-BE49-F238E27FC236}">
              <a16:creationId xmlns:a16="http://schemas.microsoft.com/office/drawing/2014/main" id="{D04486B7-B119-4A87-A2BE-D39C2BA0DD3A}"/>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1661" name="ZoneTexte 1660">
          <a:extLst>
            <a:ext uri="{FF2B5EF4-FFF2-40B4-BE49-F238E27FC236}">
              <a16:creationId xmlns:a16="http://schemas.microsoft.com/office/drawing/2014/main" id="{68B81C60-5D63-4FC7-B4E7-0E8743587257}"/>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1662" name="ZoneTexte 1661">
          <a:extLst>
            <a:ext uri="{FF2B5EF4-FFF2-40B4-BE49-F238E27FC236}">
              <a16:creationId xmlns:a16="http://schemas.microsoft.com/office/drawing/2014/main" id="{C48A2ED6-3E0D-4CF5-BD14-4542D10FC99F}"/>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663" name="ZoneTexte 1662">
          <a:extLst>
            <a:ext uri="{FF2B5EF4-FFF2-40B4-BE49-F238E27FC236}">
              <a16:creationId xmlns:a16="http://schemas.microsoft.com/office/drawing/2014/main" id="{535A637B-801E-444F-BB85-EE48E897E916}"/>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0</xdr:rowOff>
    </xdr:from>
    <xdr:ext cx="0" cy="172227"/>
    <xdr:sp macro="" textlink="">
      <xdr:nvSpPr>
        <xdr:cNvPr id="1664" name="ZoneTexte 1663">
          <a:extLst>
            <a:ext uri="{FF2B5EF4-FFF2-40B4-BE49-F238E27FC236}">
              <a16:creationId xmlns:a16="http://schemas.microsoft.com/office/drawing/2014/main" id="{97588913-C1F2-4692-81B6-3C0B77BC1774}"/>
            </a:ext>
          </a:extLst>
        </xdr:cNvPr>
        <xdr:cNvSpPr txBox="1"/>
      </xdr:nvSpPr>
      <xdr:spPr>
        <a:xfrm>
          <a:off x="0" y="5581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1665" name="ZoneTexte 1664">
          <a:extLst>
            <a:ext uri="{FF2B5EF4-FFF2-40B4-BE49-F238E27FC236}">
              <a16:creationId xmlns:a16="http://schemas.microsoft.com/office/drawing/2014/main" id="{F95CD8F4-447F-4CF1-B983-306A90876495}"/>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0</xdr:rowOff>
    </xdr:from>
    <xdr:ext cx="0" cy="172227"/>
    <xdr:sp macro="" textlink="">
      <xdr:nvSpPr>
        <xdr:cNvPr id="1666" name="ZoneTexte 1665">
          <a:extLst>
            <a:ext uri="{FF2B5EF4-FFF2-40B4-BE49-F238E27FC236}">
              <a16:creationId xmlns:a16="http://schemas.microsoft.com/office/drawing/2014/main" id="{5792F498-6274-4305-A340-12E6F965666E}"/>
            </a:ext>
          </a:extLst>
        </xdr:cNvPr>
        <xdr:cNvSpPr txBox="1"/>
      </xdr:nvSpPr>
      <xdr:spPr>
        <a:xfrm>
          <a:off x="0" y="5581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667" name="ZoneTexte 1666">
          <a:extLst>
            <a:ext uri="{FF2B5EF4-FFF2-40B4-BE49-F238E27FC236}">
              <a16:creationId xmlns:a16="http://schemas.microsoft.com/office/drawing/2014/main" id="{143F9232-3933-436D-B539-A17B564547C5}"/>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1668" name="ZoneTexte 1667">
          <a:extLst>
            <a:ext uri="{FF2B5EF4-FFF2-40B4-BE49-F238E27FC236}">
              <a16:creationId xmlns:a16="http://schemas.microsoft.com/office/drawing/2014/main" id="{C2D78C7F-EC51-4EF5-BDCB-AF6BAF6DE999}"/>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669" name="ZoneTexte 1668">
          <a:extLst>
            <a:ext uri="{FF2B5EF4-FFF2-40B4-BE49-F238E27FC236}">
              <a16:creationId xmlns:a16="http://schemas.microsoft.com/office/drawing/2014/main" id="{410DE53E-7A29-4B4D-833C-505480E93E7D}"/>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1670" name="ZoneTexte 1669">
          <a:extLst>
            <a:ext uri="{FF2B5EF4-FFF2-40B4-BE49-F238E27FC236}">
              <a16:creationId xmlns:a16="http://schemas.microsoft.com/office/drawing/2014/main" id="{5053E257-EBBC-488B-9734-0ECF7A2CFD0E}"/>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1671" name="ZoneTexte 1670">
          <a:extLst>
            <a:ext uri="{FF2B5EF4-FFF2-40B4-BE49-F238E27FC236}">
              <a16:creationId xmlns:a16="http://schemas.microsoft.com/office/drawing/2014/main" id="{803820F4-4E31-4E34-BBB9-EACB4AF3B39A}"/>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1672" name="ZoneTexte 1671">
          <a:extLst>
            <a:ext uri="{FF2B5EF4-FFF2-40B4-BE49-F238E27FC236}">
              <a16:creationId xmlns:a16="http://schemas.microsoft.com/office/drawing/2014/main" id="{DB19AB5B-E7F4-4521-A03E-B06ADB432348}"/>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673" name="ZoneTexte 1672">
          <a:extLst>
            <a:ext uri="{FF2B5EF4-FFF2-40B4-BE49-F238E27FC236}">
              <a16:creationId xmlns:a16="http://schemas.microsoft.com/office/drawing/2014/main" id="{E0F0BBF5-ACE7-4B39-A744-0B63336C1FF8}"/>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1674" name="ZoneTexte 1673">
          <a:extLst>
            <a:ext uri="{FF2B5EF4-FFF2-40B4-BE49-F238E27FC236}">
              <a16:creationId xmlns:a16="http://schemas.microsoft.com/office/drawing/2014/main" id="{C01E4241-0DEF-45A5-8179-2D40EF292DE3}"/>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1675" name="ZoneTexte 1674">
          <a:extLst>
            <a:ext uri="{FF2B5EF4-FFF2-40B4-BE49-F238E27FC236}">
              <a16:creationId xmlns:a16="http://schemas.microsoft.com/office/drawing/2014/main" id="{C57CF694-E5E8-4F48-A3FC-BAF3C91AFF63}"/>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76" name="ZoneTexte 1675">
          <a:extLst>
            <a:ext uri="{FF2B5EF4-FFF2-40B4-BE49-F238E27FC236}">
              <a16:creationId xmlns:a16="http://schemas.microsoft.com/office/drawing/2014/main" id="{3FA0D2B6-024C-410F-B902-359C8FC8C7F8}"/>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77" name="ZoneTexte 1676">
          <a:extLst>
            <a:ext uri="{FF2B5EF4-FFF2-40B4-BE49-F238E27FC236}">
              <a16:creationId xmlns:a16="http://schemas.microsoft.com/office/drawing/2014/main" id="{778B22E4-7D4B-415A-B837-A5A187E9E61F}"/>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78" name="ZoneTexte 1677">
          <a:extLst>
            <a:ext uri="{FF2B5EF4-FFF2-40B4-BE49-F238E27FC236}">
              <a16:creationId xmlns:a16="http://schemas.microsoft.com/office/drawing/2014/main" id="{11D84686-0464-4DB3-9C19-2A0A01FCB6A7}"/>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79" name="ZoneTexte 1678">
          <a:extLst>
            <a:ext uri="{FF2B5EF4-FFF2-40B4-BE49-F238E27FC236}">
              <a16:creationId xmlns:a16="http://schemas.microsoft.com/office/drawing/2014/main" id="{4BE3EC57-86F3-407C-A03B-00F540D3F936}"/>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80" name="ZoneTexte 1679">
          <a:extLst>
            <a:ext uri="{FF2B5EF4-FFF2-40B4-BE49-F238E27FC236}">
              <a16:creationId xmlns:a16="http://schemas.microsoft.com/office/drawing/2014/main" id="{543E02DC-AA48-40D7-9FDD-C88EAA861B23}"/>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81" name="ZoneTexte 1680">
          <a:extLst>
            <a:ext uri="{FF2B5EF4-FFF2-40B4-BE49-F238E27FC236}">
              <a16:creationId xmlns:a16="http://schemas.microsoft.com/office/drawing/2014/main" id="{D7FE9600-2599-4323-AA82-49A5E487F25A}"/>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82" name="ZoneTexte 1681">
          <a:extLst>
            <a:ext uri="{FF2B5EF4-FFF2-40B4-BE49-F238E27FC236}">
              <a16:creationId xmlns:a16="http://schemas.microsoft.com/office/drawing/2014/main" id="{4CDB52C7-F835-4E95-BC52-053F3D40EC0C}"/>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83" name="ZoneTexte 1682">
          <a:extLst>
            <a:ext uri="{FF2B5EF4-FFF2-40B4-BE49-F238E27FC236}">
              <a16:creationId xmlns:a16="http://schemas.microsoft.com/office/drawing/2014/main" id="{3882264C-839C-4FA3-B6B4-D7F98B23DE23}"/>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84" name="ZoneTexte 1683">
          <a:extLst>
            <a:ext uri="{FF2B5EF4-FFF2-40B4-BE49-F238E27FC236}">
              <a16:creationId xmlns:a16="http://schemas.microsoft.com/office/drawing/2014/main" id="{254A016C-D3C9-4C5E-B23A-2E50AF82F89D}"/>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85" name="ZoneTexte 1684">
          <a:extLst>
            <a:ext uri="{FF2B5EF4-FFF2-40B4-BE49-F238E27FC236}">
              <a16:creationId xmlns:a16="http://schemas.microsoft.com/office/drawing/2014/main" id="{5D7F420F-EB3A-4BA4-8D45-EB5D0C69EA2F}"/>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86" name="ZoneTexte 1685">
          <a:extLst>
            <a:ext uri="{FF2B5EF4-FFF2-40B4-BE49-F238E27FC236}">
              <a16:creationId xmlns:a16="http://schemas.microsoft.com/office/drawing/2014/main" id="{84591E2D-B66F-4BBB-9F65-0B6CF6667327}"/>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87" name="ZoneTexte 1686">
          <a:extLst>
            <a:ext uri="{FF2B5EF4-FFF2-40B4-BE49-F238E27FC236}">
              <a16:creationId xmlns:a16="http://schemas.microsoft.com/office/drawing/2014/main" id="{8FB84AF9-1785-4E71-8226-2DD2F103725C}"/>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88" name="ZoneTexte 1687">
          <a:extLst>
            <a:ext uri="{FF2B5EF4-FFF2-40B4-BE49-F238E27FC236}">
              <a16:creationId xmlns:a16="http://schemas.microsoft.com/office/drawing/2014/main" id="{1AC8EDFD-BE94-4614-A285-2A93BBB21B68}"/>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89" name="ZoneTexte 1688">
          <a:extLst>
            <a:ext uri="{FF2B5EF4-FFF2-40B4-BE49-F238E27FC236}">
              <a16:creationId xmlns:a16="http://schemas.microsoft.com/office/drawing/2014/main" id="{DCF1FDA3-AF89-48CD-9B22-9C8F81ECB340}"/>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90" name="ZoneTexte 1689">
          <a:extLst>
            <a:ext uri="{FF2B5EF4-FFF2-40B4-BE49-F238E27FC236}">
              <a16:creationId xmlns:a16="http://schemas.microsoft.com/office/drawing/2014/main" id="{AC763961-84B6-4909-AEF2-DEB9E1FFA388}"/>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91" name="ZoneTexte 1690">
          <a:extLst>
            <a:ext uri="{FF2B5EF4-FFF2-40B4-BE49-F238E27FC236}">
              <a16:creationId xmlns:a16="http://schemas.microsoft.com/office/drawing/2014/main" id="{58DB9532-DC8F-4E6C-AF0C-032C4934DDEE}"/>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92" name="ZoneTexte 1691">
          <a:extLst>
            <a:ext uri="{FF2B5EF4-FFF2-40B4-BE49-F238E27FC236}">
              <a16:creationId xmlns:a16="http://schemas.microsoft.com/office/drawing/2014/main" id="{93EB4C1A-48E3-494B-976B-D0F6535CA342}"/>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93" name="ZoneTexte 1692">
          <a:extLst>
            <a:ext uri="{FF2B5EF4-FFF2-40B4-BE49-F238E27FC236}">
              <a16:creationId xmlns:a16="http://schemas.microsoft.com/office/drawing/2014/main" id="{BF53FD97-806A-493C-AEC4-F335D4C3462B}"/>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94" name="ZoneTexte 1693">
          <a:extLst>
            <a:ext uri="{FF2B5EF4-FFF2-40B4-BE49-F238E27FC236}">
              <a16:creationId xmlns:a16="http://schemas.microsoft.com/office/drawing/2014/main" id="{C30673FA-5760-4CF2-9AAB-7CBFB1D925A4}"/>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95" name="ZoneTexte 1694">
          <a:extLst>
            <a:ext uri="{FF2B5EF4-FFF2-40B4-BE49-F238E27FC236}">
              <a16:creationId xmlns:a16="http://schemas.microsoft.com/office/drawing/2014/main" id="{B0AF14BC-7776-4C80-992B-D6E2FC98AE80}"/>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96" name="ZoneTexte 1695">
          <a:extLst>
            <a:ext uri="{FF2B5EF4-FFF2-40B4-BE49-F238E27FC236}">
              <a16:creationId xmlns:a16="http://schemas.microsoft.com/office/drawing/2014/main" id="{FE3FE0F1-4F0B-416D-8F6B-0CA380F165FA}"/>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97" name="ZoneTexte 1696">
          <a:extLst>
            <a:ext uri="{FF2B5EF4-FFF2-40B4-BE49-F238E27FC236}">
              <a16:creationId xmlns:a16="http://schemas.microsoft.com/office/drawing/2014/main" id="{2CF2354F-D241-4930-8B40-21FEC76788AD}"/>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98" name="ZoneTexte 1697">
          <a:extLst>
            <a:ext uri="{FF2B5EF4-FFF2-40B4-BE49-F238E27FC236}">
              <a16:creationId xmlns:a16="http://schemas.microsoft.com/office/drawing/2014/main" id="{70AB49C1-6FD3-433F-82FC-D60171025FD4}"/>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699" name="ZoneTexte 1698">
          <a:extLst>
            <a:ext uri="{FF2B5EF4-FFF2-40B4-BE49-F238E27FC236}">
              <a16:creationId xmlns:a16="http://schemas.microsoft.com/office/drawing/2014/main" id="{9D88DAAF-C69D-4FAD-8F2C-78CEA37D5145}"/>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00" name="ZoneTexte 1699">
          <a:extLst>
            <a:ext uri="{FF2B5EF4-FFF2-40B4-BE49-F238E27FC236}">
              <a16:creationId xmlns:a16="http://schemas.microsoft.com/office/drawing/2014/main" id="{B1123360-7E19-4CE2-9A5C-22F6A848F09B}"/>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01" name="ZoneTexte 1700">
          <a:extLst>
            <a:ext uri="{FF2B5EF4-FFF2-40B4-BE49-F238E27FC236}">
              <a16:creationId xmlns:a16="http://schemas.microsoft.com/office/drawing/2014/main" id="{E198875F-AA73-4F50-A074-A8D4B216020B}"/>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02" name="ZoneTexte 1701">
          <a:extLst>
            <a:ext uri="{FF2B5EF4-FFF2-40B4-BE49-F238E27FC236}">
              <a16:creationId xmlns:a16="http://schemas.microsoft.com/office/drawing/2014/main" id="{72CE45E5-F816-4749-B1C8-22E152911B85}"/>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03" name="ZoneTexte 1702">
          <a:extLst>
            <a:ext uri="{FF2B5EF4-FFF2-40B4-BE49-F238E27FC236}">
              <a16:creationId xmlns:a16="http://schemas.microsoft.com/office/drawing/2014/main" id="{3761DCF3-287F-41B9-9B47-66104E8B88EA}"/>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04" name="ZoneTexte 1703">
          <a:extLst>
            <a:ext uri="{FF2B5EF4-FFF2-40B4-BE49-F238E27FC236}">
              <a16:creationId xmlns:a16="http://schemas.microsoft.com/office/drawing/2014/main" id="{F7D9EAD1-EDB8-4166-987D-DDF6C1008622}"/>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05" name="ZoneTexte 1704">
          <a:extLst>
            <a:ext uri="{FF2B5EF4-FFF2-40B4-BE49-F238E27FC236}">
              <a16:creationId xmlns:a16="http://schemas.microsoft.com/office/drawing/2014/main" id="{560DD46F-2D3C-4248-B41A-393A0C91ECE3}"/>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06" name="ZoneTexte 1705">
          <a:extLst>
            <a:ext uri="{FF2B5EF4-FFF2-40B4-BE49-F238E27FC236}">
              <a16:creationId xmlns:a16="http://schemas.microsoft.com/office/drawing/2014/main" id="{245E72AD-D836-4DF0-A025-EEDD5BC20D3F}"/>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07" name="ZoneTexte 1706">
          <a:extLst>
            <a:ext uri="{FF2B5EF4-FFF2-40B4-BE49-F238E27FC236}">
              <a16:creationId xmlns:a16="http://schemas.microsoft.com/office/drawing/2014/main" id="{202DD06A-FB13-4F8F-970E-C94A480EA1A5}"/>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08" name="ZoneTexte 1707">
          <a:extLst>
            <a:ext uri="{FF2B5EF4-FFF2-40B4-BE49-F238E27FC236}">
              <a16:creationId xmlns:a16="http://schemas.microsoft.com/office/drawing/2014/main" id="{D93574BB-4EDF-4B2F-B558-357EFE144B96}"/>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09" name="ZoneTexte 1708">
          <a:extLst>
            <a:ext uri="{FF2B5EF4-FFF2-40B4-BE49-F238E27FC236}">
              <a16:creationId xmlns:a16="http://schemas.microsoft.com/office/drawing/2014/main" id="{56CA0E68-3373-4AEC-88A8-4027171E02C3}"/>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10" name="ZoneTexte 1709">
          <a:extLst>
            <a:ext uri="{FF2B5EF4-FFF2-40B4-BE49-F238E27FC236}">
              <a16:creationId xmlns:a16="http://schemas.microsoft.com/office/drawing/2014/main" id="{16D15AFD-E247-4BDD-B190-F0A11734A3E6}"/>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11" name="ZoneTexte 1710">
          <a:extLst>
            <a:ext uri="{FF2B5EF4-FFF2-40B4-BE49-F238E27FC236}">
              <a16:creationId xmlns:a16="http://schemas.microsoft.com/office/drawing/2014/main" id="{BC9BCA28-E7B1-47AB-9EA7-A9EB8F9C7810}"/>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12" name="ZoneTexte 1711">
          <a:extLst>
            <a:ext uri="{FF2B5EF4-FFF2-40B4-BE49-F238E27FC236}">
              <a16:creationId xmlns:a16="http://schemas.microsoft.com/office/drawing/2014/main" id="{26338B9B-8E78-453B-A057-4079A9773EBD}"/>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13" name="ZoneTexte 1712">
          <a:extLst>
            <a:ext uri="{FF2B5EF4-FFF2-40B4-BE49-F238E27FC236}">
              <a16:creationId xmlns:a16="http://schemas.microsoft.com/office/drawing/2014/main" id="{165F521A-E343-40F9-B248-8E5DD8E12A95}"/>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14" name="ZoneTexte 1713">
          <a:extLst>
            <a:ext uri="{FF2B5EF4-FFF2-40B4-BE49-F238E27FC236}">
              <a16:creationId xmlns:a16="http://schemas.microsoft.com/office/drawing/2014/main" id="{852575B7-A02F-4630-A794-ED6E479E3A9E}"/>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15" name="ZoneTexte 1714">
          <a:extLst>
            <a:ext uri="{FF2B5EF4-FFF2-40B4-BE49-F238E27FC236}">
              <a16:creationId xmlns:a16="http://schemas.microsoft.com/office/drawing/2014/main" id="{A40B16F7-8108-446B-AC62-D6CA887F8372}"/>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16" name="ZoneTexte 1715">
          <a:extLst>
            <a:ext uri="{FF2B5EF4-FFF2-40B4-BE49-F238E27FC236}">
              <a16:creationId xmlns:a16="http://schemas.microsoft.com/office/drawing/2014/main" id="{29989A35-8AD9-4F3B-85E7-9377EDE8C2C9}"/>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17" name="ZoneTexte 1716">
          <a:extLst>
            <a:ext uri="{FF2B5EF4-FFF2-40B4-BE49-F238E27FC236}">
              <a16:creationId xmlns:a16="http://schemas.microsoft.com/office/drawing/2014/main" id="{BB804FB6-7A32-4AAF-81EF-55FD918EBAF4}"/>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18" name="ZoneTexte 1717">
          <a:extLst>
            <a:ext uri="{FF2B5EF4-FFF2-40B4-BE49-F238E27FC236}">
              <a16:creationId xmlns:a16="http://schemas.microsoft.com/office/drawing/2014/main" id="{AA102A46-0D6B-4F3F-AF0D-A8D608A6862C}"/>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19" name="ZoneTexte 1718">
          <a:extLst>
            <a:ext uri="{FF2B5EF4-FFF2-40B4-BE49-F238E27FC236}">
              <a16:creationId xmlns:a16="http://schemas.microsoft.com/office/drawing/2014/main" id="{3F98A675-C0EB-4DB3-8C2D-DCD13CAC03D1}"/>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20" name="ZoneTexte 1719">
          <a:extLst>
            <a:ext uri="{FF2B5EF4-FFF2-40B4-BE49-F238E27FC236}">
              <a16:creationId xmlns:a16="http://schemas.microsoft.com/office/drawing/2014/main" id="{53040619-746B-4800-BDDC-99F5254ACA85}"/>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21" name="ZoneTexte 1720">
          <a:extLst>
            <a:ext uri="{FF2B5EF4-FFF2-40B4-BE49-F238E27FC236}">
              <a16:creationId xmlns:a16="http://schemas.microsoft.com/office/drawing/2014/main" id="{1C516242-1F05-4A45-B9EC-77A671DE4838}"/>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22" name="ZoneTexte 1721">
          <a:extLst>
            <a:ext uri="{FF2B5EF4-FFF2-40B4-BE49-F238E27FC236}">
              <a16:creationId xmlns:a16="http://schemas.microsoft.com/office/drawing/2014/main" id="{9E44413B-BA4A-420F-87B5-A63F2BF06950}"/>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23" name="ZoneTexte 1722">
          <a:extLst>
            <a:ext uri="{FF2B5EF4-FFF2-40B4-BE49-F238E27FC236}">
              <a16:creationId xmlns:a16="http://schemas.microsoft.com/office/drawing/2014/main" id="{A50F392A-2619-4968-A0F2-0C0EA5EF982B}"/>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24" name="ZoneTexte 1723">
          <a:extLst>
            <a:ext uri="{FF2B5EF4-FFF2-40B4-BE49-F238E27FC236}">
              <a16:creationId xmlns:a16="http://schemas.microsoft.com/office/drawing/2014/main" id="{B1BE7D05-C390-436A-AB33-ECCEDF0C17C3}"/>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25" name="ZoneTexte 1724">
          <a:extLst>
            <a:ext uri="{FF2B5EF4-FFF2-40B4-BE49-F238E27FC236}">
              <a16:creationId xmlns:a16="http://schemas.microsoft.com/office/drawing/2014/main" id="{48622B94-5E86-4567-B2FD-615916E44298}"/>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26" name="ZoneTexte 1725">
          <a:extLst>
            <a:ext uri="{FF2B5EF4-FFF2-40B4-BE49-F238E27FC236}">
              <a16:creationId xmlns:a16="http://schemas.microsoft.com/office/drawing/2014/main" id="{3FD3650A-C37C-4C08-A985-5493EDFF4C1E}"/>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27" name="ZoneTexte 1726">
          <a:extLst>
            <a:ext uri="{FF2B5EF4-FFF2-40B4-BE49-F238E27FC236}">
              <a16:creationId xmlns:a16="http://schemas.microsoft.com/office/drawing/2014/main" id="{D1D0AA2F-0E40-463A-8BC3-3D4C60C23057}"/>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28" name="ZoneTexte 1727">
          <a:extLst>
            <a:ext uri="{FF2B5EF4-FFF2-40B4-BE49-F238E27FC236}">
              <a16:creationId xmlns:a16="http://schemas.microsoft.com/office/drawing/2014/main" id="{B5EDE794-1B68-491D-A831-84D3EB33578A}"/>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29" name="ZoneTexte 1728">
          <a:extLst>
            <a:ext uri="{FF2B5EF4-FFF2-40B4-BE49-F238E27FC236}">
              <a16:creationId xmlns:a16="http://schemas.microsoft.com/office/drawing/2014/main" id="{D2AF54EC-D872-4437-BA6C-030784F7CF05}"/>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30" name="ZoneTexte 1729">
          <a:extLst>
            <a:ext uri="{FF2B5EF4-FFF2-40B4-BE49-F238E27FC236}">
              <a16:creationId xmlns:a16="http://schemas.microsoft.com/office/drawing/2014/main" id="{6E38068C-CC4E-4875-AF20-CB5130C07874}"/>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31" name="ZoneTexte 1730">
          <a:extLst>
            <a:ext uri="{FF2B5EF4-FFF2-40B4-BE49-F238E27FC236}">
              <a16:creationId xmlns:a16="http://schemas.microsoft.com/office/drawing/2014/main" id="{95DB60A6-5D55-464C-8D81-5FB0456F5E3B}"/>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32" name="ZoneTexte 1731">
          <a:extLst>
            <a:ext uri="{FF2B5EF4-FFF2-40B4-BE49-F238E27FC236}">
              <a16:creationId xmlns:a16="http://schemas.microsoft.com/office/drawing/2014/main" id="{965C2949-A9D2-4057-97C3-C67351CDF2E1}"/>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33" name="ZoneTexte 1732">
          <a:extLst>
            <a:ext uri="{FF2B5EF4-FFF2-40B4-BE49-F238E27FC236}">
              <a16:creationId xmlns:a16="http://schemas.microsoft.com/office/drawing/2014/main" id="{1742FEE4-97AC-41A7-8684-63BADDB78352}"/>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734" name="ZoneTexte 1733">
          <a:extLst>
            <a:ext uri="{FF2B5EF4-FFF2-40B4-BE49-F238E27FC236}">
              <a16:creationId xmlns:a16="http://schemas.microsoft.com/office/drawing/2014/main" id="{71B7C108-7785-4FB3-B70C-62D1E1E460A3}"/>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1735" name="ZoneTexte 1734">
          <a:extLst>
            <a:ext uri="{FF2B5EF4-FFF2-40B4-BE49-F238E27FC236}">
              <a16:creationId xmlns:a16="http://schemas.microsoft.com/office/drawing/2014/main" id="{ABACF7AC-7396-4AA2-865C-3B1C4E3A4579}"/>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736" name="ZoneTexte 1735">
          <a:extLst>
            <a:ext uri="{FF2B5EF4-FFF2-40B4-BE49-F238E27FC236}">
              <a16:creationId xmlns:a16="http://schemas.microsoft.com/office/drawing/2014/main" id="{A2036B59-3212-4028-AC88-8121C2C561C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737" name="ZoneTexte 1736">
          <a:extLst>
            <a:ext uri="{FF2B5EF4-FFF2-40B4-BE49-F238E27FC236}">
              <a16:creationId xmlns:a16="http://schemas.microsoft.com/office/drawing/2014/main" id="{3E6D9FC6-FE0B-4520-8520-D73D8F0A155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0" cy="172227"/>
    <xdr:sp macro="" textlink="">
      <xdr:nvSpPr>
        <xdr:cNvPr id="1738" name="ZoneTexte 1737">
          <a:extLst>
            <a:ext uri="{FF2B5EF4-FFF2-40B4-BE49-F238E27FC236}">
              <a16:creationId xmlns:a16="http://schemas.microsoft.com/office/drawing/2014/main" id="{25262459-22DC-40CE-8B86-FA2FFA6C3141}"/>
            </a:ext>
          </a:extLst>
        </xdr:cNvPr>
        <xdr:cNvSpPr txBox="1"/>
      </xdr:nvSpPr>
      <xdr:spPr>
        <a:xfrm>
          <a:off x="0" y="37671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739" name="ZoneTexte 1738">
          <a:extLst>
            <a:ext uri="{FF2B5EF4-FFF2-40B4-BE49-F238E27FC236}">
              <a16:creationId xmlns:a16="http://schemas.microsoft.com/office/drawing/2014/main" id="{63E1625A-E00A-4F0E-8E94-4C3D870B8FE2}"/>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0" cy="172227"/>
    <xdr:sp macro="" textlink="">
      <xdr:nvSpPr>
        <xdr:cNvPr id="1740" name="ZoneTexte 1739">
          <a:extLst>
            <a:ext uri="{FF2B5EF4-FFF2-40B4-BE49-F238E27FC236}">
              <a16:creationId xmlns:a16="http://schemas.microsoft.com/office/drawing/2014/main" id="{7D085067-1A9A-4AF3-BFD3-4F7AB589B768}"/>
            </a:ext>
          </a:extLst>
        </xdr:cNvPr>
        <xdr:cNvSpPr txBox="1"/>
      </xdr:nvSpPr>
      <xdr:spPr>
        <a:xfrm>
          <a:off x="0" y="37671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741" name="ZoneTexte 1740">
          <a:extLst>
            <a:ext uri="{FF2B5EF4-FFF2-40B4-BE49-F238E27FC236}">
              <a16:creationId xmlns:a16="http://schemas.microsoft.com/office/drawing/2014/main" id="{073DFC99-EC9E-4BCC-B25A-3B6CE59B039D}"/>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0" cy="172227"/>
    <xdr:sp macro="" textlink="">
      <xdr:nvSpPr>
        <xdr:cNvPr id="1742" name="ZoneTexte 1741">
          <a:extLst>
            <a:ext uri="{FF2B5EF4-FFF2-40B4-BE49-F238E27FC236}">
              <a16:creationId xmlns:a16="http://schemas.microsoft.com/office/drawing/2014/main" id="{89F614A4-6156-4645-B72C-5F8F544546C4}"/>
            </a:ext>
          </a:extLst>
        </xdr:cNvPr>
        <xdr:cNvSpPr txBox="1"/>
      </xdr:nvSpPr>
      <xdr:spPr>
        <a:xfrm>
          <a:off x="0" y="37671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1743" name="ZoneTexte 1742">
          <a:extLst>
            <a:ext uri="{FF2B5EF4-FFF2-40B4-BE49-F238E27FC236}">
              <a16:creationId xmlns:a16="http://schemas.microsoft.com/office/drawing/2014/main" id="{785066EA-1FE9-41B8-9069-3AF3939E5980}"/>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0" cy="172227"/>
    <xdr:sp macro="" textlink="">
      <xdr:nvSpPr>
        <xdr:cNvPr id="1744" name="ZoneTexte 1743">
          <a:extLst>
            <a:ext uri="{FF2B5EF4-FFF2-40B4-BE49-F238E27FC236}">
              <a16:creationId xmlns:a16="http://schemas.microsoft.com/office/drawing/2014/main" id="{F3E7D0D3-E1EF-4AF9-AA84-46CE1D5E39F4}"/>
            </a:ext>
          </a:extLst>
        </xdr:cNvPr>
        <xdr:cNvSpPr txBox="1"/>
      </xdr:nvSpPr>
      <xdr:spPr>
        <a:xfrm>
          <a:off x="0" y="37671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1745" name="ZoneTexte 1744">
          <a:extLst>
            <a:ext uri="{FF2B5EF4-FFF2-40B4-BE49-F238E27FC236}">
              <a16:creationId xmlns:a16="http://schemas.microsoft.com/office/drawing/2014/main" id="{6AE206F6-C1B1-4C89-9FCE-8BC895EF09FA}"/>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1746" name="ZoneTexte 1745">
          <a:extLst>
            <a:ext uri="{FF2B5EF4-FFF2-40B4-BE49-F238E27FC236}">
              <a16:creationId xmlns:a16="http://schemas.microsoft.com/office/drawing/2014/main" id="{F40D028D-90E1-4674-8C57-D860D1C39AC5}"/>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47" name="ZoneTexte 1746">
          <a:extLst>
            <a:ext uri="{FF2B5EF4-FFF2-40B4-BE49-F238E27FC236}">
              <a16:creationId xmlns:a16="http://schemas.microsoft.com/office/drawing/2014/main" id="{AD762351-2BCE-4C3F-958B-A1ABB7434E6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48" name="ZoneTexte 1747">
          <a:extLst>
            <a:ext uri="{FF2B5EF4-FFF2-40B4-BE49-F238E27FC236}">
              <a16:creationId xmlns:a16="http://schemas.microsoft.com/office/drawing/2014/main" id="{80803655-55EA-4926-91AA-1BD12DA41E7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49" name="ZoneTexte 1748">
          <a:extLst>
            <a:ext uri="{FF2B5EF4-FFF2-40B4-BE49-F238E27FC236}">
              <a16:creationId xmlns:a16="http://schemas.microsoft.com/office/drawing/2014/main" id="{95D48002-984A-4D90-9CB5-C6DE8176267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50" name="ZoneTexte 1749">
          <a:extLst>
            <a:ext uri="{FF2B5EF4-FFF2-40B4-BE49-F238E27FC236}">
              <a16:creationId xmlns:a16="http://schemas.microsoft.com/office/drawing/2014/main" id="{D0183FC7-B9D8-41F1-B097-591ED593FCF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51" name="ZoneTexte 1750">
          <a:extLst>
            <a:ext uri="{FF2B5EF4-FFF2-40B4-BE49-F238E27FC236}">
              <a16:creationId xmlns:a16="http://schemas.microsoft.com/office/drawing/2014/main" id="{C0C04546-8B26-4B62-94FC-455B09BA6EE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52" name="ZoneTexte 1751">
          <a:extLst>
            <a:ext uri="{FF2B5EF4-FFF2-40B4-BE49-F238E27FC236}">
              <a16:creationId xmlns:a16="http://schemas.microsoft.com/office/drawing/2014/main" id="{54674E93-CCC5-4466-9A5D-E9375B6495A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53" name="ZoneTexte 1752">
          <a:extLst>
            <a:ext uri="{FF2B5EF4-FFF2-40B4-BE49-F238E27FC236}">
              <a16:creationId xmlns:a16="http://schemas.microsoft.com/office/drawing/2014/main" id="{C17BC5A5-125E-4A9C-A000-2D3BEF8148A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54" name="ZoneTexte 1753">
          <a:extLst>
            <a:ext uri="{FF2B5EF4-FFF2-40B4-BE49-F238E27FC236}">
              <a16:creationId xmlns:a16="http://schemas.microsoft.com/office/drawing/2014/main" id="{E4407C96-9EA0-47AC-B301-B3373AAE9E7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55" name="ZoneTexte 1754">
          <a:extLst>
            <a:ext uri="{FF2B5EF4-FFF2-40B4-BE49-F238E27FC236}">
              <a16:creationId xmlns:a16="http://schemas.microsoft.com/office/drawing/2014/main" id="{E0E83825-4EE8-4B90-89AB-47B967A9644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56" name="ZoneTexte 1755">
          <a:extLst>
            <a:ext uri="{FF2B5EF4-FFF2-40B4-BE49-F238E27FC236}">
              <a16:creationId xmlns:a16="http://schemas.microsoft.com/office/drawing/2014/main" id="{3044E04B-46AF-4FC4-828A-4606F8A49C3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57" name="ZoneTexte 1756">
          <a:extLst>
            <a:ext uri="{FF2B5EF4-FFF2-40B4-BE49-F238E27FC236}">
              <a16:creationId xmlns:a16="http://schemas.microsoft.com/office/drawing/2014/main" id="{27247DBA-92DC-4F0C-8951-6509759E0D9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58" name="ZoneTexte 1757">
          <a:extLst>
            <a:ext uri="{FF2B5EF4-FFF2-40B4-BE49-F238E27FC236}">
              <a16:creationId xmlns:a16="http://schemas.microsoft.com/office/drawing/2014/main" id="{4F9B28C3-D10D-4D9D-925A-DAC1D5D0A05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59" name="ZoneTexte 1758">
          <a:extLst>
            <a:ext uri="{FF2B5EF4-FFF2-40B4-BE49-F238E27FC236}">
              <a16:creationId xmlns:a16="http://schemas.microsoft.com/office/drawing/2014/main" id="{BB9BC3AE-6532-407D-81A6-4762D2E70C5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60" name="ZoneTexte 1759">
          <a:extLst>
            <a:ext uri="{FF2B5EF4-FFF2-40B4-BE49-F238E27FC236}">
              <a16:creationId xmlns:a16="http://schemas.microsoft.com/office/drawing/2014/main" id="{9EC6E08B-12EB-49CC-A50F-DD699131461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61" name="ZoneTexte 1760">
          <a:extLst>
            <a:ext uri="{FF2B5EF4-FFF2-40B4-BE49-F238E27FC236}">
              <a16:creationId xmlns:a16="http://schemas.microsoft.com/office/drawing/2014/main" id="{7C4D2AF4-8979-4E7B-AA3C-5FC1E08C62F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62" name="ZoneTexte 1761">
          <a:extLst>
            <a:ext uri="{FF2B5EF4-FFF2-40B4-BE49-F238E27FC236}">
              <a16:creationId xmlns:a16="http://schemas.microsoft.com/office/drawing/2014/main" id="{E6FD06D8-2988-4EC2-A632-9B3C8FAA173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63" name="ZoneTexte 1762">
          <a:extLst>
            <a:ext uri="{FF2B5EF4-FFF2-40B4-BE49-F238E27FC236}">
              <a16:creationId xmlns:a16="http://schemas.microsoft.com/office/drawing/2014/main" id="{BDC6B1DD-9607-4B1D-B0C0-B6CDC75AAC9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64" name="ZoneTexte 1763">
          <a:extLst>
            <a:ext uri="{FF2B5EF4-FFF2-40B4-BE49-F238E27FC236}">
              <a16:creationId xmlns:a16="http://schemas.microsoft.com/office/drawing/2014/main" id="{11FB8AD7-7BEA-4539-87DA-A31F219C7F7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65" name="ZoneTexte 1764">
          <a:extLst>
            <a:ext uri="{FF2B5EF4-FFF2-40B4-BE49-F238E27FC236}">
              <a16:creationId xmlns:a16="http://schemas.microsoft.com/office/drawing/2014/main" id="{DAC2CF34-0FE5-4E1E-9DC5-34826EF2D0D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66" name="ZoneTexte 1765">
          <a:extLst>
            <a:ext uri="{FF2B5EF4-FFF2-40B4-BE49-F238E27FC236}">
              <a16:creationId xmlns:a16="http://schemas.microsoft.com/office/drawing/2014/main" id="{DF90F1E7-92B2-47F9-BC31-72C89DE5398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67" name="ZoneTexte 1766">
          <a:extLst>
            <a:ext uri="{FF2B5EF4-FFF2-40B4-BE49-F238E27FC236}">
              <a16:creationId xmlns:a16="http://schemas.microsoft.com/office/drawing/2014/main" id="{08B5187D-708F-4EE2-954C-84DD069D394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68" name="ZoneTexte 1767">
          <a:extLst>
            <a:ext uri="{FF2B5EF4-FFF2-40B4-BE49-F238E27FC236}">
              <a16:creationId xmlns:a16="http://schemas.microsoft.com/office/drawing/2014/main" id="{63790533-D7DE-40E5-B93A-67D4E801F0F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69" name="ZoneTexte 1768">
          <a:extLst>
            <a:ext uri="{FF2B5EF4-FFF2-40B4-BE49-F238E27FC236}">
              <a16:creationId xmlns:a16="http://schemas.microsoft.com/office/drawing/2014/main" id="{D507E922-0A2B-472E-954D-B4C83D47417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70" name="ZoneTexte 1769">
          <a:extLst>
            <a:ext uri="{FF2B5EF4-FFF2-40B4-BE49-F238E27FC236}">
              <a16:creationId xmlns:a16="http://schemas.microsoft.com/office/drawing/2014/main" id="{28DDC6DF-DD28-4651-B36C-932E8FF05FC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71" name="ZoneTexte 1770">
          <a:extLst>
            <a:ext uri="{FF2B5EF4-FFF2-40B4-BE49-F238E27FC236}">
              <a16:creationId xmlns:a16="http://schemas.microsoft.com/office/drawing/2014/main" id="{CDB18CC9-FF40-4270-9F21-3EC8ECBF877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72" name="ZoneTexte 1771">
          <a:extLst>
            <a:ext uri="{FF2B5EF4-FFF2-40B4-BE49-F238E27FC236}">
              <a16:creationId xmlns:a16="http://schemas.microsoft.com/office/drawing/2014/main" id="{35304CED-4D24-4500-9FB1-9290C5103EE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73" name="ZoneTexte 1772">
          <a:extLst>
            <a:ext uri="{FF2B5EF4-FFF2-40B4-BE49-F238E27FC236}">
              <a16:creationId xmlns:a16="http://schemas.microsoft.com/office/drawing/2014/main" id="{85D064C2-816C-4477-B339-D70B22C9A72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74" name="ZoneTexte 1773">
          <a:extLst>
            <a:ext uri="{FF2B5EF4-FFF2-40B4-BE49-F238E27FC236}">
              <a16:creationId xmlns:a16="http://schemas.microsoft.com/office/drawing/2014/main" id="{76EB5469-1D0A-4014-BB3B-305A59EEE89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75" name="ZoneTexte 1774">
          <a:extLst>
            <a:ext uri="{FF2B5EF4-FFF2-40B4-BE49-F238E27FC236}">
              <a16:creationId xmlns:a16="http://schemas.microsoft.com/office/drawing/2014/main" id="{9C03F140-B308-4F1A-851F-D24C6EED72E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76" name="ZoneTexte 1775">
          <a:extLst>
            <a:ext uri="{FF2B5EF4-FFF2-40B4-BE49-F238E27FC236}">
              <a16:creationId xmlns:a16="http://schemas.microsoft.com/office/drawing/2014/main" id="{AACF5747-BA4C-4DA0-B4D1-4F70D220F6C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77" name="ZoneTexte 1776">
          <a:extLst>
            <a:ext uri="{FF2B5EF4-FFF2-40B4-BE49-F238E27FC236}">
              <a16:creationId xmlns:a16="http://schemas.microsoft.com/office/drawing/2014/main" id="{2DCAD8C9-C41F-4C86-9166-A25F3382F79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78" name="ZoneTexte 1777">
          <a:extLst>
            <a:ext uri="{FF2B5EF4-FFF2-40B4-BE49-F238E27FC236}">
              <a16:creationId xmlns:a16="http://schemas.microsoft.com/office/drawing/2014/main" id="{60B69C7B-9091-487F-AA15-81517752C14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79" name="ZoneTexte 1778">
          <a:extLst>
            <a:ext uri="{FF2B5EF4-FFF2-40B4-BE49-F238E27FC236}">
              <a16:creationId xmlns:a16="http://schemas.microsoft.com/office/drawing/2014/main" id="{8DF91AC3-2F8A-4BD3-A3E5-7530175ECC2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80" name="ZoneTexte 1779">
          <a:extLst>
            <a:ext uri="{FF2B5EF4-FFF2-40B4-BE49-F238E27FC236}">
              <a16:creationId xmlns:a16="http://schemas.microsoft.com/office/drawing/2014/main" id="{D7EC41F7-CD9D-42CC-93A8-59BCF72DFA3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81" name="ZoneTexte 1780">
          <a:extLst>
            <a:ext uri="{FF2B5EF4-FFF2-40B4-BE49-F238E27FC236}">
              <a16:creationId xmlns:a16="http://schemas.microsoft.com/office/drawing/2014/main" id="{834DF0FA-23EC-4D8E-A888-FAF03949782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82" name="ZoneTexte 1781">
          <a:extLst>
            <a:ext uri="{FF2B5EF4-FFF2-40B4-BE49-F238E27FC236}">
              <a16:creationId xmlns:a16="http://schemas.microsoft.com/office/drawing/2014/main" id="{5DBBB360-B55B-4709-9B9A-0599026987C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83" name="ZoneTexte 1782">
          <a:extLst>
            <a:ext uri="{FF2B5EF4-FFF2-40B4-BE49-F238E27FC236}">
              <a16:creationId xmlns:a16="http://schemas.microsoft.com/office/drawing/2014/main" id="{22B5DA29-AF4F-4150-ADA2-2C6B569C8B1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84" name="ZoneTexte 1783">
          <a:extLst>
            <a:ext uri="{FF2B5EF4-FFF2-40B4-BE49-F238E27FC236}">
              <a16:creationId xmlns:a16="http://schemas.microsoft.com/office/drawing/2014/main" id="{5CBC0F3A-6F15-4195-A168-9D43AB41960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85" name="ZoneTexte 1784">
          <a:extLst>
            <a:ext uri="{FF2B5EF4-FFF2-40B4-BE49-F238E27FC236}">
              <a16:creationId xmlns:a16="http://schemas.microsoft.com/office/drawing/2014/main" id="{ADB84FED-0490-4359-BA7C-2C601AD7855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86" name="ZoneTexte 1785">
          <a:extLst>
            <a:ext uri="{FF2B5EF4-FFF2-40B4-BE49-F238E27FC236}">
              <a16:creationId xmlns:a16="http://schemas.microsoft.com/office/drawing/2014/main" id="{E61CB8C5-4391-4A00-9FB5-13443813DED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87" name="ZoneTexte 1786">
          <a:extLst>
            <a:ext uri="{FF2B5EF4-FFF2-40B4-BE49-F238E27FC236}">
              <a16:creationId xmlns:a16="http://schemas.microsoft.com/office/drawing/2014/main" id="{1B675A6C-1DA2-4FB6-B5D1-4A50C86A496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88" name="ZoneTexte 1787">
          <a:extLst>
            <a:ext uri="{FF2B5EF4-FFF2-40B4-BE49-F238E27FC236}">
              <a16:creationId xmlns:a16="http://schemas.microsoft.com/office/drawing/2014/main" id="{5F1091D7-2FAC-49F8-A275-35C44E866FC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89" name="ZoneTexte 1788">
          <a:extLst>
            <a:ext uri="{FF2B5EF4-FFF2-40B4-BE49-F238E27FC236}">
              <a16:creationId xmlns:a16="http://schemas.microsoft.com/office/drawing/2014/main" id="{6225322C-19B2-4A4E-A6F8-75F6A718559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90" name="ZoneTexte 1789">
          <a:extLst>
            <a:ext uri="{FF2B5EF4-FFF2-40B4-BE49-F238E27FC236}">
              <a16:creationId xmlns:a16="http://schemas.microsoft.com/office/drawing/2014/main" id="{796B4E8D-B4EC-40FB-BD40-E4D2184EB14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91" name="ZoneTexte 1790">
          <a:extLst>
            <a:ext uri="{FF2B5EF4-FFF2-40B4-BE49-F238E27FC236}">
              <a16:creationId xmlns:a16="http://schemas.microsoft.com/office/drawing/2014/main" id="{AFBAEF19-1109-4BA9-8CE9-F5A37AB0A37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92" name="ZoneTexte 1791">
          <a:extLst>
            <a:ext uri="{FF2B5EF4-FFF2-40B4-BE49-F238E27FC236}">
              <a16:creationId xmlns:a16="http://schemas.microsoft.com/office/drawing/2014/main" id="{93D942E3-FDFC-4060-AE57-6939B011030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93" name="ZoneTexte 1792">
          <a:extLst>
            <a:ext uri="{FF2B5EF4-FFF2-40B4-BE49-F238E27FC236}">
              <a16:creationId xmlns:a16="http://schemas.microsoft.com/office/drawing/2014/main" id="{753D2404-D5DC-4478-95B0-4439D3ED159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94" name="ZoneTexte 1793">
          <a:extLst>
            <a:ext uri="{FF2B5EF4-FFF2-40B4-BE49-F238E27FC236}">
              <a16:creationId xmlns:a16="http://schemas.microsoft.com/office/drawing/2014/main" id="{6AA04B04-E67A-441B-881D-FD531C8FB46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95" name="ZoneTexte 1794">
          <a:extLst>
            <a:ext uri="{FF2B5EF4-FFF2-40B4-BE49-F238E27FC236}">
              <a16:creationId xmlns:a16="http://schemas.microsoft.com/office/drawing/2014/main" id="{C294CDC8-2587-43D0-B3F8-7FB49C50D89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96" name="ZoneTexte 1795">
          <a:extLst>
            <a:ext uri="{FF2B5EF4-FFF2-40B4-BE49-F238E27FC236}">
              <a16:creationId xmlns:a16="http://schemas.microsoft.com/office/drawing/2014/main" id="{B515A876-0269-4DBC-A155-00876B508BB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97" name="ZoneTexte 1796">
          <a:extLst>
            <a:ext uri="{FF2B5EF4-FFF2-40B4-BE49-F238E27FC236}">
              <a16:creationId xmlns:a16="http://schemas.microsoft.com/office/drawing/2014/main" id="{248A8A6D-6F83-478B-A73E-2B0D6E28799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98" name="ZoneTexte 1797">
          <a:extLst>
            <a:ext uri="{FF2B5EF4-FFF2-40B4-BE49-F238E27FC236}">
              <a16:creationId xmlns:a16="http://schemas.microsoft.com/office/drawing/2014/main" id="{A429FD34-A042-4C5E-A702-C1CAF497778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799" name="ZoneTexte 1798">
          <a:extLst>
            <a:ext uri="{FF2B5EF4-FFF2-40B4-BE49-F238E27FC236}">
              <a16:creationId xmlns:a16="http://schemas.microsoft.com/office/drawing/2014/main" id="{1670E44C-5379-44E6-BDAC-58C2D0E30B8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00" name="ZoneTexte 1799">
          <a:extLst>
            <a:ext uri="{FF2B5EF4-FFF2-40B4-BE49-F238E27FC236}">
              <a16:creationId xmlns:a16="http://schemas.microsoft.com/office/drawing/2014/main" id="{B199903D-70DA-40B8-A348-0AD14AAB3C8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01" name="ZoneTexte 1800">
          <a:extLst>
            <a:ext uri="{FF2B5EF4-FFF2-40B4-BE49-F238E27FC236}">
              <a16:creationId xmlns:a16="http://schemas.microsoft.com/office/drawing/2014/main" id="{AD36C47C-CB84-470C-A9BD-5E12B3119D2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02" name="ZoneTexte 1801">
          <a:extLst>
            <a:ext uri="{FF2B5EF4-FFF2-40B4-BE49-F238E27FC236}">
              <a16:creationId xmlns:a16="http://schemas.microsoft.com/office/drawing/2014/main" id="{20EE92C6-45A4-4201-9625-EB9003D31E1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03" name="ZoneTexte 1802">
          <a:extLst>
            <a:ext uri="{FF2B5EF4-FFF2-40B4-BE49-F238E27FC236}">
              <a16:creationId xmlns:a16="http://schemas.microsoft.com/office/drawing/2014/main" id="{A8CAE9C0-E644-43FF-A1D2-CD64CC3293E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04" name="ZoneTexte 1803">
          <a:extLst>
            <a:ext uri="{FF2B5EF4-FFF2-40B4-BE49-F238E27FC236}">
              <a16:creationId xmlns:a16="http://schemas.microsoft.com/office/drawing/2014/main" id="{9F3FC3C6-BA6A-4752-A350-A282EC992A6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05" name="ZoneTexte 1804">
          <a:extLst>
            <a:ext uri="{FF2B5EF4-FFF2-40B4-BE49-F238E27FC236}">
              <a16:creationId xmlns:a16="http://schemas.microsoft.com/office/drawing/2014/main" id="{87B2A496-3F91-4D4C-8EEE-3A3F3AFCC96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1806" name="ZoneTexte 1805">
          <a:extLst>
            <a:ext uri="{FF2B5EF4-FFF2-40B4-BE49-F238E27FC236}">
              <a16:creationId xmlns:a16="http://schemas.microsoft.com/office/drawing/2014/main" id="{E6321A7B-BD75-48E2-8DF5-F8ADF46AC76F}"/>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1807" name="ZoneTexte 1806">
          <a:extLst>
            <a:ext uri="{FF2B5EF4-FFF2-40B4-BE49-F238E27FC236}">
              <a16:creationId xmlns:a16="http://schemas.microsoft.com/office/drawing/2014/main" id="{EFC8F622-7F1E-483B-B933-DFDF206EBF6A}"/>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08" name="ZoneTexte 1807">
          <a:extLst>
            <a:ext uri="{FF2B5EF4-FFF2-40B4-BE49-F238E27FC236}">
              <a16:creationId xmlns:a16="http://schemas.microsoft.com/office/drawing/2014/main" id="{70ED7609-7A8A-48F7-869F-459CC17CFAE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09" name="ZoneTexte 1808">
          <a:extLst>
            <a:ext uri="{FF2B5EF4-FFF2-40B4-BE49-F238E27FC236}">
              <a16:creationId xmlns:a16="http://schemas.microsoft.com/office/drawing/2014/main" id="{F8CA556B-593D-46A6-B61A-37F37AA6ED2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10" name="ZoneTexte 1809">
          <a:extLst>
            <a:ext uri="{FF2B5EF4-FFF2-40B4-BE49-F238E27FC236}">
              <a16:creationId xmlns:a16="http://schemas.microsoft.com/office/drawing/2014/main" id="{C0A82569-F7ED-4D4B-81CF-91E3C907BFB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11" name="ZoneTexte 1810">
          <a:extLst>
            <a:ext uri="{FF2B5EF4-FFF2-40B4-BE49-F238E27FC236}">
              <a16:creationId xmlns:a16="http://schemas.microsoft.com/office/drawing/2014/main" id="{56376CF7-538D-4ECA-97B6-17AE068FA70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12" name="ZoneTexte 1811">
          <a:extLst>
            <a:ext uri="{FF2B5EF4-FFF2-40B4-BE49-F238E27FC236}">
              <a16:creationId xmlns:a16="http://schemas.microsoft.com/office/drawing/2014/main" id="{2488135A-67D1-4915-A7DD-17480980D6F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13" name="ZoneTexte 1812">
          <a:extLst>
            <a:ext uri="{FF2B5EF4-FFF2-40B4-BE49-F238E27FC236}">
              <a16:creationId xmlns:a16="http://schemas.microsoft.com/office/drawing/2014/main" id="{6DE8D97C-F6DD-42BA-A0CE-1EAA659211D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14" name="ZoneTexte 1813">
          <a:extLst>
            <a:ext uri="{FF2B5EF4-FFF2-40B4-BE49-F238E27FC236}">
              <a16:creationId xmlns:a16="http://schemas.microsoft.com/office/drawing/2014/main" id="{73174E08-118B-4752-9E5E-B1DBD804DD0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15" name="ZoneTexte 1814">
          <a:extLst>
            <a:ext uri="{FF2B5EF4-FFF2-40B4-BE49-F238E27FC236}">
              <a16:creationId xmlns:a16="http://schemas.microsoft.com/office/drawing/2014/main" id="{5FB6AA44-2571-4E9F-A41C-4A007FD362C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16" name="ZoneTexte 1815">
          <a:extLst>
            <a:ext uri="{FF2B5EF4-FFF2-40B4-BE49-F238E27FC236}">
              <a16:creationId xmlns:a16="http://schemas.microsoft.com/office/drawing/2014/main" id="{CE560F57-2F93-48CC-8E52-0DF51B3D4CC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17" name="ZoneTexte 1816">
          <a:extLst>
            <a:ext uri="{FF2B5EF4-FFF2-40B4-BE49-F238E27FC236}">
              <a16:creationId xmlns:a16="http://schemas.microsoft.com/office/drawing/2014/main" id="{5720C88B-2B1D-4DA2-8DCA-FBCA7F81712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18" name="ZoneTexte 1817">
          <a:extLst>
            <a:ext uri="{FF2B5EF4-FFF2-40B4-BE49-F238E27FC236}">
              <a16:creationId xmlns:a16="http://schemas.microsoft.com/office/drawing/2014/main" id="{5B9B7DF9-16C5-4909-9D4E-E4A66E81843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19" name="ZoneTexte 1818">
          <a:extLst>
            <a:ext uri="{FF2B5EF4-FFF2-40B4-BE49-F238E27FC236}">
              <a16:creationId xmlns:a16="http://schemas.microsoft.com/office/drawing/2014/main" id="{EDB81994-B4C9-4201-8DD1-4CFF34C1DEC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20" name="ZoneTexte 1819">
          <a:extLst>
            <a:ext uri="{FF2B5EF4-FFF2-40B4-BE49-F238E27FC236}">
              <a16:creationId xmlns:a16="http://schemas.microsoft.com/office/drawing/2014/main" id="{D06D2DA8-6717-47DD-817C-7739D0DB0E5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21" name="ZoneTexte 1820">
          <a:extLst>
            <a:ext uri="{FF2B5EF4-FFF2-40B4-BE49-F238E27FC236}">
              <a16:creationId xmlns:a16="http://schemas.microsoft.com/office/drawing/2014/main" id="{6B68FB3A-8401-44E8-B7FB-497F50BBB8F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22" name="ZoneTexte 1821">
          <a:extLst>
            <a:ext uri="{FF2B5EF4-FFF2-40B4-BE49-F238E27FC236}">
              <a16:creationId xmlns:a16="http://schemas.microsoft.com/office/drawing/2014/main" id="{41D2CB2F-B088-45BC-9C7C-43BC9F9F932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23" name="ZoneTexte 1822">
          <a:extLst>
            <a:ext uri="{FF2B5EF4-FFF2-40B4-BE49-F238E27FC236}">
              <a16:creationId xmlns:a16="http://schemas.microsoft.com/office/drawing/2014/main" id="{1D6CBBD8-D0D4-47B2-815B-3AE9C191652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24" name="ZoneTexte 1823">
          <a:extLst>
            <a:ext uri="{FF2B5EF4-FFF2-40B4-BE49-F238E27FC236}">
              <a16:creationId xmlns:a16="http://schemas.microsoft.com/office/drawing/2014/main" id="{C046BC2B-DB1C-4987-8F85-1A2D910A19F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25" name="ZoneTexte 1824">
          <a:extLst>
            <a:ext uri="{FF2B5EF4-FFF2-40B4-BE49-F238E27FC236}">
              <a16:creationId xmlns:a16="http://schemas.microsoft.com/office/drawing/2014/main" id="{015FC9CC-4906-4F49-8037-1B1677200C9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26" name="ZoneTexte 1825">
          <a:extLst>
            <a:ext uri="{FF2B5EF4-FFF2-40B4-BE49-F238E27FC236}">
              <a16:creationId xmlns:a16="http://schemas.microsoft.com/office/drawing/2014/main" id="{46B80077-F74A-410C-9528-A2510C1DEA3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27" name="ZoneTexte 1826">
          <a:extLst>
            <a:ext uri="{FF2B5EF4-FFF2-40B4-BE49-F238E27FC236}">
              <a16:creationId xmlns:a16="http://schemas.microsoft.com/office/drawing/2014/main" id="{ACF430FA-9D1A-4291-AAB4-BC6896B350E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28" name="ZoneTexte 1827">
          <a:extLst>
            <a:ext uri="{FF2B5EF4-FFF2-40B4-BE49-F238E27FC236}">
              <a16:creationId xmlns:a16="http://schemas.microsoft.com/office/drawing/2014/main" id="{3DF7B5E1-EAFC-4E6E-8EB7-B91C32C38B6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29" name="ZoneTexte 1828">
          <a:extLst>
            <a:ext uri="{FF2B5EF4-FFF2-40B4-BE49-F238E27FC236}">
              <a16:creationId xmlns:a16="http://schemas.microsoft.com/office/drawing/2014/main" id="{AC583E1F-D41D-4F35-96BC-CE14D9C9241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30" name="ZoneTexte 1829">
          <a:extLst>
            <a:ext uri="{FF2B5EF4-FFF2-40B4-BE49-F238E27FC236}">
              <a16:creationId xmlns:a16="http://schemas.microsoft.com/office/drawing/2014/main" id="{B3F5A738-4066-4F46-98AD-897995670BD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31" name="ZoneTexte 1830">
          <a:extLst>
            <a:ext uri="{FF2B5EF4-FFF2-40B4-BE49-F238E27FC236}">
              <a16:creationId xmlns:a16="http://schemas.microsoft.com/office/drawing/2014/main" id="{0C4DC8E1-48E8-4304-849A-3FBE9FC8656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32" name="ZoneTexte 1831">
          <a:extLst>
            <a:ext uri="{FF2B5EF4-FFF2-40B4-BE49-F238E27FC236}">
              <a16:creationId xmlns:a16="http://schemas.microsoft.com/office/drawing/2014/main" id="{D64711EA-56D7-40A5-90C2-9103CBF679A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33" name="ZoneTexte 1832">
          <a:extLst>
            <a:ext uri="{FF2B5EF4-FFF2-40B4-BE49-F238E27FC236}">
              <a16:creationId xmlns:a16="http://schemas.microsoft.com/office/drawing/2014/main" id="{F9F600EC-24F4-4D4F-A6D2-764B20A48E4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34" name="ZoneTexte 1833">
          <a:extLst>
            <a:ext uri="{FF2B5EF4-FFF2-40B4-BE49-F238E27FC236}">
              <a16:creationId xmlns:a16="http://schemas.microsoft.com/office/drawing/2014/main" id="{235EB5D9-C774-48FE-8D62-19BAC45C5B1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35" name="ZoneTexte 1834">
          <a:extLst>
            <a:ext uri="{FF2B5EF4-FFF2-40B4-BE49-F238E27FC236}">
              <a16:creationId xmlns:a16="http://schemas.microsoft.com/office/drawing/2014/main" id="{D0F5E21C-4E7E-4E01-B18B-82EB72BFC92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36" name="ZoneTexte 1835">
          <a:extLst>
            <a:ext uri="{FF2B5EF4-FFF2-40B4-BE49-F238E27FC236}">
              <a16:creationId xmlns:a16="http://schemas.microsoft.com/office/drawing/2014/main" id="{75262EE9-595B-4997-ACE7-23375139B0C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37" name="ZoneTexte 1836">
          <a:extLst>
            <a:ext uri="{FF2B5EF4-FFF2-40B4-BE49-F238E27FC236}">
              <a16:creationId xmlns:a16="http://schemas.microsoft.com/office/drawing/2014/main" id="{AAF73B39-9D06-4501-BDBD-DCC9ECFB1DC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38" name="ZoneTexte 1837">
          <a:extLst>
            <a:ext uri="{FF2B5EF4-FFF2-40B4-BE49-F238E27FC236}">
              <a16:creationId xmlns:a16="http://schemas.microsoft.com/office/drawing/2014/main" id="{5A290DDB-2FFB-4FF6-A8D7-ACAD4E1AB49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39" name="ZoneTexte 1838">
          <a:extLst>
            <a:ext uri="{FF2B5EF4-FFF2-40B4-BE49-F238E27FC236}">
              <a16:creationId xmlns:a16="http://schemas.microsoft.com/office/drawing/2014/main" id="{F91BF8FD-83A5-45A4-B771-7D0B4895B96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40" name="ZoneTexte 1839">
          <a:extLst>
            <a:ext uri="{FF2B5EF4-FFF2-40B4-BE49-F238E27FC236}">
              <a16:creationId xmlns:a16="http://schemas.microsoft.com/office/drawing/2014/main" id="{DE1A23E1-391F-44BE-93B7-35229289DDF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41" name="ZoneTexte 1840">
          <a:extLst>
            <a:ext uri="{FF2B5EF4-FFF2-40B4-BE49-F238E27FC236}">
              <a16:creationId xmlns:a16="http://schemas.microsoft.com/office/drawing/2014/main" id="{8DEEBE5E-23E9-4DE4-B1B6-F559F523084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42" name="ZoneTexte 1841">
          <a:extLst>
            <a:ext uri="{FF2B5EF4-FFF2-40B4-BE49-F238E27FC236}">
              <a16:creationId xmlns:a16="http://schemas.microsoft.com/office/drawing/2014/main" id="{902D7F80-C6AA-4A47-94FC-EEAFC886EAA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43" name="ZoneTexte 1842">
          <a:extLst>
            <a:ext uri="{FF2B5EF4-FFF2-40B4-BE49-F238E27FC236}">
              <a16:creationId xmlns:a16="http://schemas.microsoft.com/office/drawing/2014/main" id="{798991FA-DF01-4E0E-B90A-2369167C66B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44" name="ZoneTexte 1843">
          <a:extLst>
            <a:ext uri="{FF2B5EF4-FFF2-40B4-BE49-F238E27FC236}">
              <a16:creationId xmlns:a16="http://schemas.microsoft.com/office/drawing/2014/main" id="{60D453AE-5641-4E27-84A4-C874C1182F6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45" name="ZoneTexte 1844">
          <a:extLst>
            <a:ext uri="{FF2B5EF4-FFF2-40B4-BE49-F238E27FC236}">
              <a16:creationId xmlns:a16="http://schemas.microsoft.com/office/drawing/2014/main" id="{866D6F4D-98F5-44C9-89B0-473F702E16A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46" name="ZoneTexte 1845">
          <a:extLst>
            <a:ext uri="{FF2B5EF4-FFF2-40B4-BE49-F238E27FC236}">
              <a16:creationId xmlns:a16="http://schemas.microsoft.com/office/drawing/2014/main" id="{6A158E7C-115F-4485-8B5B-B1D60000C7C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47" name="ZoneTexte 1846">
          <a:extLst>
            <a:ext uri="{FF2B5EF4-FFF2-40B4-BE49-F238E27FC236}">
              <a16:creationId xmlns:a16="http://schemas.microsoft.com/office/drawing/2014/main" id="{83621637-206A-4B9F-B713-E712AE76B55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48" name="ZoneTexte 1847">
          <a:extLst>
            <a:ext uri="{FF2B5EF4-FFF2-40B4-BE49-F238E27FC236}">
              <a16:creationId xmlns:a16="http://schemas.microsoft.com/office/drawing/2014/main" id="{C267893A-CDC6-4B88-9616-CB2B20CB8BF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49" name="ZoneTexte 1848">
          <a:extLst>
            <a:ext uri="{FF2B5EF4-FFF2-40B4-BE49-F238E27FC236}">
              <a16:creationId xmlns:a16="http://schemas.microsoft.com/office/drawing/2014/main" id="{1A0E9AC3-DBBE-4F03-ACE8-65834ECC482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50" name="ZoneTexte 1849">
          <a:extLst>
            <a:ext uri="{FF2B5EF4-FFF2-40B4-BE49-F238E27FC236}">
              <a16:creationId xmlns:a16="http://schemas.microsoft.com/office/drawing/2014/main" id="{0EBEC85B-D46F-46B7-BF03-31D4E583233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51" name="ZoneTexte 1850">
          <a:extLst>
            <a:ext uri="{FF2B5EF4-FFF2-40B4-BE49-F238E27FC236}">
              <a16:creationId xmlns:a16="http://schemas.microsoft.com/office/drawing/2014/main" id="{F3685AAA-D1C1-4291-AC93-44BD6DC696B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52" name="ZoneTexte 1851">
          <a:extLst>
            <a:ext uri="{FF2B5EF4-FFF2-40B4-BE49-F238E27FC236}">
              <a16:creationId xmlns:a16="http://schemas.microsoft.com/office/drawing/2014/main" id="{FE87BE20-1640-42B6-8BEF-898738CB08A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53" name="ZoneTexte 1852">
          <a:extLst>
            <a:ext uri="{FF2B5EF4-FFF2-40B4-BE49-F238E27FC236}">
              <a16:creationId xmlns:a16="http://schemas.microsoft.com/office/drawing/2014/main" id="{AE5104C5-6FF7-4F60-9F4C-E9E45FE1DE8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54" name="ZoneTexte 1853">
          <a:extLst>
            <a:ext uri="{FF2B5EF4-FFF2-40B4-BE49-F238E27FC236}">
              <a16:creationId xmlns:a16="http://schemas.microsoft.com/office/drawing/2014/main" id="{909435ED-30EC-4D78-B24D-E258B89FB85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55" name="ZoneTexte 1854">
          <a:extLst>
            <a:ext uri="{FF2B5EF4-FFF2-40B4-BE49-F238E27FC236}">
              <a16:creationId xmlns:a16="http://schemas.microsoft.com/office/drawing/2014/main" id="{2E25762B-014B-41BA-B504-DD5FA146860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56" name="ZoneTexte 1855">
          <a:extLst>
            <a:ext uri="{FF2B5EF4-FFF2-40B4-BE49-F238E27FC236}">
              <a16:creationId xmlns:a16="http://schemas.microsoft.com/office/drawing/2014/main" id="{DD4DD7D3-7A3A-4A29-850C-308EAA5B8F6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57" name="ZoneTexte 1856">
          <a:extLst>
            <a:ext uri="{FF2B5EF4-FFF2-40B4-BE49-F238E27FC236}">
              <a16:creationId xmlns:a16="http://schemas.microsoft.com/office/drawing/2014/main" id="{7392912F-3B0B-4786-B794-AAFDC25BC1F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58" name="ZoneTexte 1857">
          <a:extLst>
            <a:ext uri="{FF2B5EF4-FFF2-40B4-BE49-F238E27FC236}">
              <a16:creationId xmlns:a16="http://schemas.microsoft.com/office/drawing/2014/main" id="{17FFE516-BF59-4D39-ACFE-71B996D5DA4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59" name="ZoneTexte 1858">
          <a:extLst>
            <a:ext uri="{FF2B5EF4-FFF2-40B4-BE49-F238E27FC236}">
              <a16:creationId xmlns:a16="http://schemas.microsoft.com/office/drawing/2014/main" id="{3FCF4255-00F9-4C6C-959A-8CE010ABBC9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60" name="ZoneTexte 1859">
          <a:extLst>
            <a:ext uri="{FF2B5EF4-FFF2-40B4-BE49-F238E27FC236}">
              <a16:creationId xmlns:a16="http://schemas.microsoft.com/office/drawing/2014/main" id="{AE5C8999-FB61-43BE-8F33-ABDF9198335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61" name="ZoneTexte 1860">
          <a:extLst>
            <a:ext uri="{FF2B5EF4-FFF2-40B4-BE49-F238E27FC236}">
              <a16:creationId xmlns:a16="http://schemas.microsoft.com/office/drawing/2014/main" id="{17C55928-C086-42A1-9F5F-EF4D933E152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62" name="ZoneTexte 1861">
          <a:extLst>
            <a:ext uri="{FF2B5EF4-FFF2-40B4-BE49-F238E27FC236}">
              <a16:creationId xmlns:a16="http://schemas.microsoft.com/office/drawing/2014/main" id="{B0EB9F6D-1332-4270-A4E2-27A30D09EED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63" name="ZoneTexte 1862">
          <a:extLst>
            <a:ext uri="{FF2B5EF4-FFF2-40B4-BE49-F238E27FC236}">
              <a16:creationId xmlns:a16="http://schemas.microsoft.com/office/drawing/2014/main" id="{FDD8D4CE-9A7C-401A-911D-46A3810BD53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64" name="ZoneTexte 1863">
          <a:extLst>
            <a:ext uri="{FF2B5EF4-FFF2-40B4-BE49-F238E27FC236}">
              <a16:creationId xmlns:a16="http://schemas.microsoft.com/office/drawing/2014/main" id="{3830483A-DD56-42D1-97F0-703C92C9995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65" name="ZoneTexte 1864">
          <a:extLst>
            <a:ext uri="{FF2B5EF4-FFF2-40B4-BE49-F238E27FC236}">
              <a16:creationId xmlns:a16="http://schemas.microsoft.com/office/drawing/2014/main" id="{32E6B1BA-896A-47DB-B3B2-66DDB395DE1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66" name="ZoneTexte 1865">
          <a:extLst>
            <a:ext uri="{FF2B5EF4-FFF2-40B4-BE49-F238E27FC236}">
              <a16:creationId xmlns:a16="http://schemas.microsoft.com/office/drawing/2014/main" id="{ED985676-7843-4F3D-AFCB-33306E012E8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1867" name="ZoneTexte 1866">
          <a:extLst>
            <a:ext uri="{FF2B5EF4-FFF2-40B4-BE49-F238E27FC236}">
              <a16:creationId xmlns:a16="http://schemas.microsoft.com/office/drawing/2014/main" id="{D989845F-D329-4A65-ACA1-82322D818DF8}"/>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1868" name="ZoneTexte 1867">
          <a:extLst>
            <a:ext uri="{FF2B5EF4-FFF2-40B4-BE49-F238E27FC236}">
              <a16:creationId xmlns:a16="http://schemas.microsoft.com/office/drawing/2014/main" id="{548CAE5A-CFEC-4BE3-9CA6-C5ACACF889BB}"/>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69" name="ZoneTexte 1868">
          <a:extLst>
            <a:ext uri="{FF2B5EF4-FFF2-40B4-BE49-F238E27FC236}">
              <a16:creationId xmlns:a16="http://schemas.microsoft.com/office/drawing/2014/main" id="{AFAEB1A3-FD3E-4C0D-9D96-B8DC369729E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70" name="ZoneTexte 1869">
          <a:extLst>
            <a:ext uri="{FF2B5EF4-FFF2-40B4-BE49-F238E27FC236}">
              <a16:creationId xmlns:a16="http://schemas.microsoft.com/office/drawing/2014/main" id="{57BC4ECC-FE38-4F8D-9FE8-9995081E4CA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71" name="ZoneTexte 1870">
          <a:extLst>
            <a:ext uri="{FF2B5EF4-FFF2-40B4-BE49-F238E27FC236}">
              <a16:creationId xmlns:a16="http://schemas.microsoft.com/office/drawing/2014/main" id="{E70DAB18-1268-4EDF-9C96-5977C5FC2F5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72" name="ZoneTexte 1871">
          <a:extLst>
            <a:ext uri="{FF2B5EF4-FFF2-40B4-BE49-F238E27FC236}">
              <a16:creationId xmlns:a16="http://schemas.microsoft.com/office/drawing/2014/main" id="{39EF3409-D667-465D-925E-C9910A52CCA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73" name="ZoneTexte 1872">
          <a:extLst>
            <a:ext uri="{FF2B5EF4-FFF2-40B4-BE49-F238E27FC236}">
              <a16:creationId xmlns:a16="http://schemas.microsoft.com/office/drawing/2014/main" id="{22546921-00EF-4F44-A5E8-66F28232290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74" name="ZoneTexte 1873">
          <a:extLst>
            <a:ext uri="{FF2B5EF4-FFF2-40B4-BE49-F238E27FC236}">
              <a16:creationId xmlns:a16="http://schemas.microsoft.com/office/drawing/2014/main" id="{DA90165E-2D3F-4A5E-95C0-34AB21BD494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75" name="ZoneTexte 1874">
          <a:extLst>
            <a:ext uri="{FF2B5EF4-FFF2-40B4-BE49-F238E27FC236}">
              <a16:creationId xmlns:a16="http://schemas.microsoft.com/office/drawing/2014/main" id="{6C2C2ADE-9D94-4466-BF4E-BF54B735AB7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76" name="ZoneTexte 1875">
          <a:extLst>
            <a:ext uri="{FF2B5EF4-FFF2-40B4-BE49-F238E27FC236}">
              <a16:creationId xmlns:a16="http://schemas.microsoft.com/office/drawing/2014/main" id="{9CFF8F05-BC4D-4370-B97B-033096D1A1C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77" name="ZoneTexte 1876">
          <a:extLst>
            <a:ext uri="{FF2B5EF4-FFF2-40B4-BE49-F238E27FC236}">
              <a16:creationId xmlns:a16="http://schemas.microsoft.com/office/drawing/2014/main" id="{34027075-60C4-4E97-BBFC-999DAC3BCB6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78" name="ZoneTexte 1877">
          <a:extLst>
            <a:ext uri="{FF2B5EF4-FFF2-40B4-BE49-F238E27FC236}">
              <a16:creationId xmlns:a16="http://schemas.microsoft.com/office/drawing/2014/main" id="{674985C9-6938-4C1F-BBBF-CBFE5EC8445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79" name="ZoneTexte 1878">
          <a:extLst>
            <a:ext uri="{FF2B5EF4-FFF2-40B4-BE49-F238E27FC236}">
              <a16:creationId xmlns:a16="http://schemas.microsoft.com/office/drawing/2014/main" id="{68E4D59D-A001-4CA2-9AE1-BCA62C1A317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80" name="ZoneTexte 1879">
          <a:extLst>
            <a:ext uri="{FF2B5EF4-FFF2-40B4-BE49-F238E27FC236}">
              <a16:creationId xmlns:a16="http://schemas.microsoft.com/office/drawing/2014/main" id="{60671646-49C9-4361-8E43-7A1196E224C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81" name="ZoneTexte 1880">
          <a:extLst>
            <a:ext uri="{FF2B5EF4-FFF2-40B4-BE49-F238E27FC236}">
              <a16:creationId xmlns:a16="http://schemas.microsoft.com/office/drawing/2014/main" id="{24E8B83A-C9E9-4355-8E9C-F1B4770A5B5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82" name="ZoneTexte 1881">
          <a:extLst>
            <a:ext uri="{FF2B5EF4-FFF2-40B4-BE49-F238E27FC236}">
              <a16:creationId xmlns:a16="http://schemas.microsoft.com/office/drawing/2014/main" id="{F96E4DF8-C1E4-4819-8654-6C1DB44C5E2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83" name="ZoneTexte 1882">
          <a:extLst>
            <a:ext uri="{FF2B5EF4-FFF2-40B4-BE49-F238E27FC236}">
              <a16:creationId xmlns:a16="http://schemas.microsoft.com/office/drawing/2014/main" id="{1C56EF17-AB91-46AA-8EE1-684648EEB1D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84" name="ZoneTexte 1883">
          <a:extLst>
            <a:ext uri="{FF2B5EF4-FFF2-40B4-BE49-F238E27FC236}">
              <a16:creationId xmlns:a16="http://schemas.microsoft.com/office/drawing/2014/main" id="{8B347A8C-5334-4C0E-B8AF-CB278344B11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85" name="ZoneTexte 1884">
          <a:extLst>
            <a:ext uri="{FF2B5EF4-FFF2-40B4-BE49-F238E27FC236}">
              <a16:creationId xmlns:a16="http://schemas.microsoft.com/office/drawing/2014/main" id="{52B731E9-D4AC-42F6-A62A-DB0E7D040F8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86" name="ZoneTexte 1885">
          <a:extLst>
            <a:ext uri="{FF2B5EF4-FFF2-40B4-BE49-F238E27FC236}">
              <a16:creationId xmlns:a16="http://schemas.microsoft.com/office/drawing/2014/main" id="{06B97E58-159E-47A8-BBE5-E2E9FCD05A7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87" name="ZoneTexte 1886">
          <a:extLst>
            <a:ext uri="{FF2B5EF4-FFF2-40B4-BE49-F238E27FC236}">
              <a16:creationId xmlns:a16="http://schemas.microsoft.com/office/drawing/2014/main" id="{B1D8B77E-65E2-46FA-B0EB-4639F73000A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88" name="ZoneTexte 1887">
          <a:extLst>
            <a:ext uri="{FF2B5EF4-FFF2-40B4-BE49-F238E27FC236}">
              <a16:creationId xmlns:a16="http://schemas.microsoft.com/office/drawing/2014/main" id="{6AEB62CC-B7ED-4D90-83A0-85FE6128BC0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89" name="ZoneTexte 1888">
          <a:extLst>
            <a:ext uri="{FF2B5EF4-FFF2-40B4-BE49-F238E27FC236}">
              <a16:creationId xmlns:a16="http://schemas.microsoft.com/office/drawing/2014/main" id="{794F6085-DA74-4D19-806A-CAA2EA3651A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90" name="ZoneTexte 1889">
          <a:extLst>
            <a:ext uri="{FF2B5EF4-FFF2-40B4-BE49-F238E27FC236}">
              <a16:creationId xmlns:a16="http://schemas.microsoft.com/office/drawing/2014/main" id="{8086CDF1-D85E-4889-ADA9-3112FA939E2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91" name="ZoneTexte 1890">
          <a:extLst>
            <a:ext uri="{FF2B5EF4-FFF2-40B4-BE49-F238E27FC236}">
              <a16:creationId xmlns:a16="http://schemas.microsoft.com/office/drawing/2014/main" id="{8A9508D5-2632-47E4-B642-A1C2260D512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92" name="ZoneTexte 1891">
          <a:extLst>
            <a:ext uri="{FF2B5EF4-FFF2-40B4-BE49-F238E27FC236}">
              <a16:creationId xmlns:a16="http://schemas.microsoft.com/office/drawing/2014/main" id="{F25B1A7D-D7EE-4FDA-9891-31E3CCE7D4C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93" name="ZoneTexte 1892">
          <a:extLst>
            <a:ext uri="{FF2B5EF4-FFF2-40B4-BE49-F238E27FC236}">
              <a16:creationId xmlns:a16="http://schemas.microsoft.com/office/drawing/2014/main" id="{A9141B44-F192-423D-B423-EE70F90CAC3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94" name="ZoneTexte 1893">
          <a:extLst>
            <a:ext uri="{FF2B5EF4-FFF2-40B4-BE49-F238E27FC236}">
              <a16:creationId xmlns:a16="http://schemas.microsoft.com/office/drawing/2014/main" id="{31CF9914-4D60-47D1-9AC4-25CDC795017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95" name="ZoneTexte 1894">
          <a:extLst>
            <a:ext uri="{FF2B5EF4-FFF2-40B4-BE49-F238E27FC236}">
              <a16:creationId xmlns:a16="http://schemas.microsoft.com/office/drawing/2014/main" id="{9B7DD441-710C-4F12-B8FA-A2A3A7E6612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96" name="ZoneTexte 1895">
          <a:extLst>
            <a:ext uri="{FF2B5EF4-FFF2-40B4-BE49-F238E27FC236}">
              <a16:creationId xmlns:a16="http://schemas.microsoft.com/office/drawing/2014/main" id="{C5DBBDD8-C66B-45AB-8587-AFC5ACDE77F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97" name="ZoneTexte 1896">
          <a:extLst>
            <a:ext uri="{FF2B5EF4-FFF2-40B4-BE49-F238E27FC236}">
              <a16:creationId xmlns:a16="http://schemas.microsoft.com/office/drawing/2014/main" id="{54887DF3-2553-4F05-9859-D4553BE3D95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98" name="ZoneTexte 1897">
          <a:extLst>
            <a:ext uri="{FF2B5EF4-FFF2-40B4-BE49-F238E27FC236}">
              <a16:creationId xmlns:a16="http://schemas.microsoft.com/office/drawing/2014/main" id="{4369518C-17BB-404C-8B7E-9CB2AF45A85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899" name="ZoneTexte 1898">
          <a:extLst>
            <a:ext uri="{FF2B5EF4-FFF2-40B4-BE49-F238E27FC236}">
              <a16:creationId xmlns:a16="http://schemas.microsoft.com/office/drawing/2014/main" id="{34E365F2-C2A2-40F8-B499-79351E2C5C3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00" name="ZoneTexte 1899">
          <a:extLst>
            <a:ext uri="{FF2B5EF4-FFF2-40B4-BE49-F238E27FC236}">
              <a16:creationId xmlns:a16="http://schemas.microsoft.com/office/drawing/2014/main" id="{928F0517-8077-4D44-BB24-DAFA55A5FD4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01" name="ZoneTexte 1900">
          <a:extLst>
            <a:ext uri="{FF2B5EF4-FFF2-40B4-BE49-F238E27FC236}">
              <a16:creationId xmlns:a16="http://schemas.microsoft.com/office/drawing/2014/main" id="{D1A7008E-219C-4F2D-A17D-C6DABEE93B8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02" name="ZoneTexte 1901">
          <a:extLst>
            <a:ext uri="{FF2B5EF4-FFF2-40B4-BE49-F238E27FC236}">
              <a16:creationId xmlns:a16="http://schemas.microsoft.com/office/drawing/2014/main" id="{BE276633-BE3C-4A4F-B3DE-59F4686DE6C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03" name="ZoneTexte 1902">
          <a:extLst>
            <a:ext uri="{FF2B5EF4-FFF2-40B4-BE49-F238E27FC236}">
              <a16:creationId xmlns:a16="http://schemas.microsoft.com/office/drawing/2014/main" id="{FC7EDF8B-2115-4BC4-9B68-224B08010E4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04" name="ZoneTexte 1903">
          <a:extLst>
            <a:ext uri="{FF2B5EF4-FFF2-40B4-BE49-F238E27FC236}">
              <a16:creationId xmlns:a16="http://schemas.microsoft.com/office/drawing/2014/main" id="{0CCC326C-DF72-412A-8196-745E93ED311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05" name="ZoneTexte 1904">
          <a:extLst>
            <a:ext uri="{FF2B5EF4-FFF2-40B4-BE49-F238E27FC236}">
              <a16:creationId xmlns:a16="http://schemas.microsoft.com/office/drawing/2014/main" id="{5CDBC55E-8238-443C-A367-58C63EB7763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06" name="ZoneTexte 1905">
          <a:extLst>
            <a:ext uri="{FF2B5EF4-FFF2-40B4-BE49-F238E27FC236}">
              <a16:creationId xmlns:a16="http://schemas.microsoft.com/office/drawing/2014/main" id="{58BD3919-DD98-4541-BBA3-3B1876687B2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07" name="ZoneTexte 1906">
          <a:extLst>
            <a:ext uri="{FF2B5EF4-FFF2-40B4-BE49-F238E27FC236}">
              <a16:creationId xmlns:a16="http://schemas.microsoft.com/office/drawing/2014/main" id="{48DD0EEC-77F9-4CCD-A063-D724AB6131E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08" name="ZoneTexte 1907">
          <a:extLst>
            <a:ext uri="{FF2B5EF4-FFF2-40B4-BE49-F238E27FC236}">
              <a16:creationId xmlns:a16="http://schemas.microsoft.com/office/drawing/2014/main" id="{1B7E1625-720F-4D33-A3AC-BF104B5191C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09" name="ZoneTexte 1908">
          <a:extLst>
            <a:ext uri="{FF2B5EF4-FFF2-40B4-BE49-F238E27FC236}">
              <a16:creationId xmlns:a16="http://schemas.microsoft.com/office/drawing/2014/main" id="{89480A04-6399-4E66-A086-5937DD2BEB5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10" name="ZoneTexte 1909">
          <a:extLst>
            <a:ext uri="{FF2B5EF4-FFF2-40B4-BE49-F238E27FC236}">
              <a16:creationId xmlns:a16="http://schemas.microsoft.com/office/drawing/2014/main" id="{D11F4DEC-CF4D-41DA-B750-9C10D7D284B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11" name="ZoneTexte 1910">
          <a:extLst>
            <a:ext uri="{FF2B5EF4-FFF2-40B4-BE49-F238E27FC236}">
              <a16:creationId xmlns:a16="http://schemas.microsoft.com/office/drawing/2014/main" id="{03D72B4C-B272-4B85-8BD7-B1FC9D7D814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12" name="ZoneTexte 1911">
          <a:extLst>
            <a:ext uri="{FF2B5EF4-FFF2-40B4-BE49-F238E27FC236}">
              <a16:creationId xmlns:a16="http://schemas.microsoft.com/office/drawing/2014/main" id="{63E7B8B9-9C17-427C-9DE4-95FB78FE53F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13" name="ZoneTexte 1912">
          <a:extLst>
            <a:ext uri="{FF2B5EF4-FFF2-40B4-BE49-F238E27FC236}">
              <a16:creationId xmlns:a16="http://schemas.microsoft.com/office/drawing/2014/main" id="{439ABA4E-4696-4A1B-9ECE-B0484611917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14" name="ZoneTexte 1913">
          <a:extLst>
            <a:ext uri="{FF2B5EF4-FFF2-40B4-BE49-F238E27FC236}">
              <a16:creationId xmlns:a16="http://schemas.microsoft.com/office/drawing/2014/main" id="{3E5E1501-9994-4371-84BE-7625D4BF047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15" name="ZoneTexte 1914">
          <a:extLst>
            <a:ext uri="{FF2B5EF4-FFF2-40B4-BE49-F238E27FC236}">
              <a16:creationId xmlns:a16="http://schemas.microsoft.com/office/drawing/2014/main" id="{B7E11D3E-E587-4D04-9071-C09629BE129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16" name="ZoneTexte 1915">
          <a:extLst>
            <a:ext uri="{FF2B5EF4-FFF2-40B4-BE49-F238E27FC236}">
              <a16:creationId xmlns:a16="http://schemas.microsoft.com/office/drawing/2014/main" id="{567337DC-9A7C-43E0-9ACF-CEF82D30F3C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17" name="ZoneTexte 1916">
          <a:extLst>
            <a:ext uri="{FF2B5EF4-FFF2-40B4-BE49-F238E27FC236}">
              <a16:creationId xmlns:a16="http://schemas.microsoft.com/office/drawing/2014/main" id="{EE5EDE97-CEFC-47D2-BC3F-4C872F50DD1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18" name="ZoneTexte 1917">
          <a:extLst>
            <a:ext uri="{FF2B5EF4-FFF2-40B4-BE49-F238E27FC236}">
              <a16:creationId xmlns:a16="http://schemas.microsoft.com/office/drawing/2014/main" id="{26050897-B041-49AD-86D9-6CD93E44649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19" name="ZoneTexte 1918">
          <a:extLst>
            <a:ext uri="{FF2B5EF4-FFF2-40B4-BE49-F238E27FC236}">
              <a16:creationId xmlns:a16="http://schemas.microsoft.com/office/drawing/2014/main" id="{67F9F0FB-83DD-4BEA-9BED-9832C9443E4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20" name="ZoneTexte 1919">
          <a:extLst>
            <a:ext uri="{FF2B5EF4-FFF2-40B4-BE49-F238E27FC236}">
              <a16:creationId xmlns:a16="http://schemas.microsoft.com/office/drawing/2014/main" id="{1013ACC0-0B4B-4A37-8DF0-24AA8AEEA5E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21" name="ZoneTexte 1920">
          <a:extLst>
            <a:ext uri="{FF2B5EF4-FFF2-40B4-BE49-F238E27FC236}">
              <a16:creationId xmlns:a16="http://schemas.microsoft.com/office/drawing/2014/main" id="{13F716C0-425A-4FAB-B6AB-661ECE0FD44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22" name="ZoneTexte 1921">
          <a:extLst>
            <a:ext uri="{FF2B5EF4-FFF2-40B4-BE49-F238E27FC236}">
              <a16:creationId xmlns:a16="http://schemas.microsoft.com/office/drawing/2014/main" id="{3E05B73E-1A1E-46FC-8002-882AC3A714D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23" name="ZoneTexte 1922">
          <a:extLst>
            <a:ext uri="{FF2B5EF4-FFF2-40B4-BE49-F238E27FC236}">
              <a16:creationId xmlns:a16="http://schemas.microsoft.com/office/drawing/2014/main" id="{D63238CB-DF2C-49AC-B6A0-9E008A878E6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24" name="ZoneTexte 1923">
          <a:extLst>
            <a:ext uri="{FF2B5EF4-FFF2-40B4-BE49-F238E27FC236}">
              <a16:creationId xmlns:a16="http://schemas.microsoft.com/office/drawing/2014/main" id="{948521C5-81F1-4640-9634-0E6593CC482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25" name="ZoneTexte 1924">
          <a:extLst>
            <a:ext uri="{FF2B5EF4-FFF2-40B4-BE49-F238E27FC236}">
              <a16:creationId xmlns:a16="http://schemas.microsoft.com/office/drawing/2014/main" id="{3C714C7A-1418-4FCB-A062-F70CAD33B63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26" name="ZoneTexte 1925">
          <a:extLst>
            <a:ext uri="{FF2B5EF4-FFF2-40B4-BE49-F238E27FC236}">
              <a16:creationId xmlns:a16="http://schemas.microsoft.com/office/drawing/2014/main" id="{9F63710D-BDD7-421B-8DE2-9F2A6C77ADF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1927" name="ZoneTexte 1926">
          <a:extLst>
            <a:ext uri="{FF2B5EF4-FFF2-40B4-BE49-F238E27FC236}">
              <a16:creationId xmlns:a16="http://schemas.microsoft.com/office/drawing/2014/main" id="{C2F6BC44-02B3-4859-8340-D646E0DCB85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928" name="ZoneTexte 1927">
          <a:extLst>
            <a:ext uri="{FF2B5EF4-FFF2-40B4-BE49-F238E27FC236}">
              <a16:creationId xmlns:a16="http://schemas.microsoft.com/office/drawing/2014/main" id="{6E662159-FAB6-4263-B2F3-786572FAC7F7}"/>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1929" name="ZoneTexte 1928">
          <a:extLst>
            <a:ext uri="{FF2B5EF4-FFF2-40B4-BE49-F238E27FC236}">
              <a16:creationId xmlns:a16="http://schemas.microsoft.com/office/drawing/2014/main" id="{B091A840-5EB7-45AE-9CC3-C07ECC1684E0}"/>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30" name="ZoneTexte 1929">
          <a:extLst>
            <a:ext uri="{FF2B5EF4-FFF2-40B4-BE49-F238E27FC236}">
              <a16:creationId xmlns:a16="http://schemas.microsoft.com/office/drawing/2014/main" id="{9D29E3BF-76C6-4580-909D-B8A4E4150D41}"/>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31" name="ZoneTexte 1930">
          <a:extLst>
            <a:ext uri="{FF2B5EF4-FFF2-40B4-BE49-F238E27FC236}">
              <a16:creationId xmlns:a16="http://schemas.microsoft.com/office/drawing/2014/main" id="{008B392A-BE1B-4C8D-9D07-2D0CFE0C57EC}"/>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32" name="ZoneTexte 1931">
          <a:extLst>
            <a:ext uri="{FF2B5EF4-FFF2-40B4-BE49-F238E27FC236}">
              <a16:creationId xmlns:a16="http://schemas.microsoft.com/office/drawing/2014/main" id="{EC1017D2-0932-4F7B-A292-09C18720C255}"/>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33" name="ZoneTexte 1932">
          <a:extLst>
            <a:ext uri="{FF2B5EF4-FFF2-40B4-BE49-F238E27FC236}">
              <a16:creationId xmlns:a16="http://schemas.microsoft.com/office/drawing/2014/main" id="{625C33E1-6476-4934-9E05-F8D39B8C19A5}"/>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34" name="ZoneTexte 1933">
          <a:extLst>
            <a:ext uri="{FF2B5EF4-FFF2-40B4-BE49-F238E27FC236}">
              <a16:creationId xmlns:a16="http://schemas.microsoft.com/office/drawing/2014/main" id="{E1F8B91E-530D-4328-B12A-1AEEAEB09108}"/>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35" name="ZoneTexte 1934">
          <a:extLst>
            <a:ext uri="{FF2B5EF4-FFF2-40B4-BE49-F238E27FC236}">
              <a16:creationId xmlns:a16="http://schemas.microsoft.com/office/drawing/2014/main" id="{32792058-7338-4D54-BE19-190D387C97FD}"/>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36" name="ZoneTexte 1935">
          <a:extLst>
            <a:ext uri="{FF2B5EF4-FFF2-40B4-BE49-F238E27FC236}">
              <a16:creationId xmlns:a16="http://schemas.microsoft.com/office/drawing/2014/main" id="{82E911C8-5311-4B5C-9944-ECF48D434705}"/>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37" name="ZoneTexte 1936">
          <a:extLst>
            <a:ext uri="{FF2B5EF4-FFF2-40B4-BE49-F238E27FC236}">
              <a16:creationId xmlns:a16="http://schemas.microsoft.com/office/drawing/2014/main" id="{1B869FE6-92FE-4B2B-AC44-00D1044A8912}"/>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38" name="ZoneTexte 1937">
          <a:extLst>
            <a:ext uri="{FF2B5EF4-FFF2-40B4-BE49-F238E27FC236}">
              <a16:creationId xmlns:a16="http://schemas.microsoft.com/office/drawing/2014/main" id="{0FD0C8F1-1EB3-4E4F-85E5-CE45A3349CE5}"/>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39" name="ZoneTexte 1938">
          <a:extLst>
            <a:ext uri="{FF2B5EF4-FFF2-40B4-BE49-F238E27FC236}">
              <a16:creationId xmlns:a16="http://schemas.microsoft.com/office/drawing/2014/main" id="{FDB2FEB8-F89C-4AEE-9C5D-37B05A0BFF17}"/>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40" name="ZoneTexte 1939">
          <a:extLst>
            <a:ext uri="{FF2B5EF4-FFF2-40B4-BE49-F238E27FC236}">
              <a16:creationId xmlns:a16="http://schemas.microsoft.com/office/drawing/2014/main" id="{D1B6E290-667E-4265-88FC-8AFE79767820}"/>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41" name="ZoneTexte 1940">
          <a:extLst>
            <a:ext uri="{FF2B5EF4-FFF2-40B4-BE49-F238E27FC236}">
              <a16:creationId xmlns:a16="http://schemas.microsoft.com/office/drawing/2014/main" id="{64F84789-34F7-49D3-8182-D4CADC02C60B}"/>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42" name="ZoneTexte 1941">
          <a:extLst>
            <a:ext uri="{FF2B5EF4-FFF2-40B4-BE49-F238E27FC236}">
              <a16:creationId xmlns:a16="http://schemas.microsoft.com/office/drawing/2014/main" id="{6C34E4B1-C1C8-4875-A658-C9525313BF4B}"/>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43" name="ZoneTexte 1942">
          <a:extLst>
            <a:ext uri="{FF2B5EF4-FFF2-40B4-BE49-F238E27FC236}">
              <a16:creationId xmlns:a16="http://schemas.microsoft.com/office/drawing/2014/main" id="{746548A6-4CDD-4487-BEA4-91C459489A46}"/>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44" name="ZoneTexte 1943">
          <a:extLst>
            <a:ext uri="{FF2B5EF4-FFF2-40B4-BE49-F238E27FC236}">
              <a16:creationId xmlns:a16="http://schemas.microsoft.com/office/drawing/2014/main" id="{15BBA11B-F16B-45E0-AE43-7AB610E7961E}"/>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45" name="ZoneTexte 1944">
          <a:extLst>
            <a:ext uri="{FF2B5EF4-FFF2-40B4-BE49-F238E27FC236}">
              <a16:creationId xmlns:a16="http://schemas.microsoft.com/office/drawing/2014/main" id="{1894D32E-FE03-4396-9880-3F1A32085977}"/>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46" name="ZoneTexte 1945">
          <a:extLst>
            <a:ext uri="{FF2B5EF4-FFF2-40B4-BE49-F238E27FC236}">
              <a16:creationId xmlns:a16="http://schemas.microsoft.com/office/drawing/2014/main" id="{95C9C861-9207-48BE-AC65-0BD2CDBA04DC}"/>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47" name="ZoneTexte 1946">
          <a:extLst>
            <a:ext uri="{FF2B5EF4-FFF2-40B4-BE49-F238E27FC236}">
              <a16:creationId xmlns:a16="http://schemas.microsoft.com/office/drawing/2014/main" id="{83591379-9E3F-4F26-A1D3-EBEF7FCE2D12}"/>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48" name="ZoneTexte 1947">
          <a:extLst>
            <a:ext uri="{FF2B5EF4-FFF2-40B4-BE49-F238E27FC236}">
              <a16:creationId xmlns:a16="http://schemas.microsoft.com/office/drawing/2014/main" id="{33CF309B-D82E-4BB8-B022-8B906A5EA7F3}"/>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49" name="ZoneTexte 1948">
          <a:extLst>
            <a:ext uri="{FF2B5EF4-FFF2-40B4-BE49-F238E27FC236}">
              <a16:creationId xmlns:a16="http://schemas.microsoft.com/office/drawing/2014/main" id="{E0D49F97-3225-478B-BCBC-9BF0BDC3ACD1}"/>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50" name="ZoneTexte 1949">
          <a:extLst>
            <a:ext uri="{FF2B5EF4-FFF2-40B4-BE49-F238E27FC236}">
              <a16:creationId xmlns:a16="http://schemas.microsoft.com/office/drawing/2014/main" id="{0A391219-1FC5-47B2-8573-0923D669B18C}"/>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51" name="ZoneTexte 1950">
          <a:extLst>
            <a:ext uri="{FF2B5EF4-FFF2-40B4-BE49-F238E27FC236}">
              <a16:creationId xmlns:a16="http://schemas.microsoft.com/office/drawing/2014/main" id="{911715B6-B2E9-496F-AF32-DE3D053FB781}"/>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52" name="ZoneTexte 1951">
          <a:extLst>
            <a:ext uri="{FF2B5EF4-FFF2-40B4-BE49-F238E27FC236}">
              <a16:creationId xmlns:a16="http://schemas.microsoft.com/office/drawing/2014/main" id="{6D3A14D5-DB7E-4402-8BB5-0F54F0C877D8}"/>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53" name="ZoneTexte 1952">
          <a:extLst>
            <a:ext uri="{FF2B5EF4-FFF2-40B4-BE49-F238E27FC236}">
              <a16:creationId xmlns:a16="http://schemas.microsoft.com/office/drawing/2014/main" id="{23C9DD1D-F77D-4C60-85AE-59ED25E95053}"/>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54" name="ZoneTexte 1953">
          <a:extLst>
            <a:ext uri="{FF2B5EF4-FFF2-40B4-BE49-F238E27FC236}">
              <a16:creationId xmlns:a16="http://schemas.microsoft.com/office/drawing/2014/main" id="{0393638D-4898-4BD1-ADC0-F2BD99EB39C9}"/>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55" name="ZoneTexte 1954">
          <a:extLst>
            <a:ext uri="{FF2B5EF4-FFF2-40B4-BE49-F238E27FC236}">
              <a16:creationId xmlns:a16="http://schemas.microsoft.com/office/drawing/2014/main" id="{02502136-2B52-4A60-8E34-46F9DC52CA77}"/>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56" name="ZoneTexte 1955">
          <a:extLst>
            <a:ext uri="{FF2B5EF4-FFF2-40B4-BE49-F238E27FC236}">
              <a16:creationId xmlns:a16="http://schemas.microsoft.com/office/drawing/2014/main" id="{903A025F-3985-49B8-8848-C0FAB938313A}"/>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57" name="ZoneTexte 1956">
          <a:extLst>
            <a:ext uri="{FF2B5EF4-FFF2-40B4-BE49-F238E27FC236}">
              <a16:creationId xmlns:a16="http://schemas.microsoft.com/office/drawing/2014/main" id="{0CA2363C-9134-449C-8DBA-93D0ACE11396}"/>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58" name="ZoneTexte 1957">
          <a:extLst>
            <a:ext uri="{FF2B5EF4-FFF2-40B4-BE49-F238E27FC236}">
              <a16:creationId xmlns:a16="http://schemas.microsoft.com/office/drawing/2014/main" id="{2DC143E2-0652-49A3-87B7-BE459E22002F}"/>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59" name="ZoneTexte 1958">
          <a:extLst>
            <a:ext uri="{FF2B5EF4-FFF2-40B4-BE49-F238E27FC236}">
              <a16:creationId xmlns:a16="http://schemas.microsoft.com/office/drawing/2014/main" id="{3D2C5A0E-B9EA-4249-95AB-424C02706CFA}"/>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60" name="ZoneTexte 1959">
          <a:extLst>
            <a:ext uri="{FF2B5EF4-FFF2-40B4-BE49-F238E27FC236}">
              <a16:creationId xmlns:a16="http://schemas.microsoft.com/office/drawing/2014/main" id="{5F9D4904-6B87-448C-B306-20BF3A762275}"/>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61" name="ZoneTexte 1960">
          <a:extLst>
            <a:ext uri="{FF2B5EF4-FFF2-40B4-BE49-F238E27FC236}">
              <a16:creationId xmlns:a16="http://schemas.microsoft.com/office/drawing/2014/main" id="{F0DB6FE4-FEA1-4A74-A77F-EA62550E6B4D}"/>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62" name="ZoneTexte 1961">
          <a:extLst>
            <a:ext uri="{FF2B5EF4-FFF2-40B4-BE49-F238E27FC236}">
              <a16:creationId xmlns:a16="http://schemas.microsoft.com/office/drawing/2014/main" id="{0120E223-0E18-4370-BC80-80DA582639DD}"/>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63" name="ZoneTexte 1962">
          <a:extLst>
            <a:ext uri="{FF2B5EF4-FFF2-40B4-BE49-F238E27FC236}">
              <a16:creationId xmlns:a16="http://schemas.microsoft.com/office/drawing/2014/main" id="{A82AE6E5-540E-409E-99DD-189485ED754C}"/>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64" name="ZoneTexte 1963">
          <a:extLst>
            <a:ext uri="{FF2B5EF4-FFF2-40B4-BE49-F238E27FC236}">
              <a16:creationId xmlns:a16="http://schemas.microsoft.com/office/drawing/2014/main" id="{4BAFC373-84B9-4857-953C-09AB6038485A}"/>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65" name="ZoneTexte 1964">
          <a:extLst>
            <a:ext uri="{FF2B5EF4-FFF2-40B4-BE49-F238E27FC236}">
              <a16:creationId xmlns:a16="http://schemas.microsoft.com/office/drawing/2014/main" id="{E562DBF1-FAF6-4A0E-BA2D-300638673346}"/>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66" name="ZoneTexte 1965">
          <a:extLst>
            <a:ext uri="{FF2B5EF4-FFF2-40B4-BE49-F238E27FC236}">
              <a16:creationId xmlns:a16="http://schemas.microsoft.com/office/drawing/2014/main" id="{C40A8A23-357A-44D0-B82D-1F3B3FB486D3}"/>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67" name="ZoneTexte 1966">
          <a:extLst>
            <a:ext uri="{FF2B5EF4-FFF2-40B4-BE49-F238E27FC236}">
              <a16:creationId xmlns:a16="http://schemas.microsoft.com/office/drawing/2014/main" id="{7ED8EB9A-25DB-4BC8-AF77-2B015F1A1A8A}"/>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68" name="ZoneTexte 1967">
          <a:extLst>
            <a:ext uri="{FF2B5EF4-FFF2-40B4-BE49-F238E27FC236}">
              <a16:creationId xmlns:a16="http://schemas.microsoft.com/office/drawing/2014/main" id="{C691E183-4054-4123-B62C-88079A2163AD}"/>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69" name="ZoneTexte 1968">
          <a:extLst>
            <a:ext uri="{FF2B5EF4-FFF2-40B4-BE49-F238E27FC236}">
              <a16:creationId xmlns:a16="http://schemas.microsoft.com/office/drawing/2014/main" id="{F3FD6017-0A11-43C8-8491-ED637C268C59}"/>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70" name="ZoneTexte 1969">
          <a:extLst>
            <a:ext uri="{FF2B5EF4-FFF2-40B4-BE49-F238E27FC236}">
              <a16:creationId xmlns:a16="http://schemas.microsoft.com/office/drawing/2014/main" id="{DA1EF74A-E1A6-4370-B70D-E5CE70C7E8A0}"/>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71" name="ZoneTexte 1970">
          <a:extLst>
            <a:ext uri="{FF2B5EF4-FFF2-40B4-BE49-F238E27FC236}">
              <a16:creationId xmlns:a16="http://schemas.microsoft.com/office/drawing/2014/main" id="{59AD6789-934F-4956-8BED-AFF65EF24CE9}"/>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72" name="ZoneTexte 1971">
          <a:extLst>
            <a:ext uri="{FF2B5EF4-FFF2-40B4-BE49-F238E27FC236}">
              <a16:creationId xmlns:a16="http://schemas.microsoft.com/office/drawing/2014/main" id="{4C97114A-02A9-466D-82A9-7CE6F1DB642F}"/>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73" name="ZoneTexte 1972">
          <a:extLst>
            <a:ext uri="{FF2B5EF4-FFF2-40B4-BE49-F238E27FC236}">
              <a16:creationId xmlns:a16="http://schemas.microsoft.com/office/drawing/2014/main" id="{B32BF4C4-9067-4A45-8213-E54E90BB0E33}"/>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74" name="ZoneTexte 1973">
          <a:extLst>
            <a:ext uri="{FF2B5EF4-FFF2-40B4-BE49-F238E27FC236}">
              <a16:creationId xmlns:a16="http://schemas.microsoft.com/office/drawing/2014/main" id="{1458BD95-629A-4DD5-8A99-07287FD19BA2}"/>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75" name="ZoneTexte 1974">
          <a:extLst>
            <a:ext uri="{FF2B5EF4-FFF2-40B4-BE49-F238E27FC236}">
              <a16:creationId xmlns:a16="http://schemas.microsoft.com/office/drawing/2014/main" id="{835BEC0F-5B65-46DE-B2E7-FD13A6B93250}"/>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76" name="ZoneTexte 1975">
          <a:extLst>
            <a:ext uri="{FF2B5EF4-FFF2-40B4-BE49-F238E27FC236}">
              <a16:creationId xmlns:a16="http://schemas.microsoft.com/office/drawing/2014/main" id="{0C87D38B-14B3-48BC-8071-20C1191BE9CC}"/>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77" name="ZoneTexte 1976">
          <a:extLst>
            <a:ext uri="{FF2B5EF4-FFF2-40B4-BE49-F238E27FC236}">
              <a16:creationId xmlns:a16="http://schemas.microsoft.com/office/drawing/2014/main" id="{302983C5-ED21-4270-92B3-EABA54EDF154}"/>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78" name="ZoneTexte 1977">
          <a:extLst>
            <a:ext uri="{FF2B5EF4-FFF2-40B4-BE49-F238E27FC236}">
              <a16:creationId xmlns:a16="http://schemas.microsoft.com/office/drawing/2014/main" id="{51AEA978-AFF6-471B-91A3-98AEB77061D2}"/>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79" name="ZoneTexte 1978">
          <a:extLst>
            <a:ext uri="{FF2B5EF4-FFF2-40B4-BE49-F238E27FC236}">
              <a16:creationId xmlns:a16="http://schemas.microsoft.com/office/drawing/2014/main" id="{14819D50-956C-4F5D-AA7A-CB5F80E0C24F}"/>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80" name="ZoneTexte 1979">
          <a:extLst>
            <a:ext uri="{FF2B5EF4-FFF2-40B4-BE49-F238E27FC236}">
              <a16:creationId xmlns:a16="http://schemas.microsoft.com/office/drawing/2014/main" id="{90B16BA8-B5FB-4D7C-BB5D-A4B02F571E00}"/>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81" name="ZoneTexte 1980">
          <a:extLst>
            <a:ext uri="{FF2B5EF4-FFF2-40B4-BE49-F238E27FC236}">
              <a16:creationId xmlns:a16="http://schemas.microsoft.com/office/drawing/2014/main" id="{7D61D152-F23C-43A0-AF60-BEAF854827C5}"/>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82" name="ZoneTexte 1981">
          <a:extLst>
            <a:ext uri="{FF2B5EF4-FFF2-40B4-BE49-F238E27FC236}">
              <a16:creationId xmlns:a16="http://schemas.microsoft.com/office/drawing/2014/main" id="{96DC7F54-CF98-4237-8AB7-9E3ACCB7A30D}"/>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83" name="ZoneTexte 1982">
          <a:extLst>
            <a:ext uri="{FF2B5EF4-FFF2-40B4-BE49-F238E27FC236}">
              <a16:creationId xmlns:a16="http://schemas.microsoft.com/office/drawing/2014/main" id="{94B5553B-10BF-4381-817D-0C977A6F301D}"/>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84" name="ZoneTexte 1983">
          <a:extLst>
            <a:ext uri="{FF2B5EF4-FFF2-40B4-BE49-F238E27FC236}">
              <a16:creationId xmlns:a16="http://schemas.microsoft.com/office/drawing/2014/main" id="{3FE6FDC1-A798-4CCF-9E11-DE35FD0ACD7C}"/>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85" name="ZoneTexte 1984">
          <a:extLst>
            <a:ext uri="{FF2B5EF4-FFF2-40B4-BE49-F238E27FC236}">
              <a16:creationId xmlns:a16="http://schemas.microsoft.com/office/drawing/2014/main" id="{100D13FC-D117-4A79-B594-D96BA26CEBD8}"/>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86" name="ZoneTexte 1985">
          <a:extLst>
            <a:ext uri="{FF2B5EF4-FFF2-40B4-BE49-F238E27FC236}">
              <a16:creationId xmlns:a16="http://schemas.microsoft.com/office/drawing/2014/main" id="{4F012360-9A64-4988-B1AF-C50468C14E99}"/>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87" name="ZoneTexte 1986">
          <a:extLst>
            <a:ext uri="{FF2B5EF4-FFF2-40B4-BE49-F238E27FC236}">
              <a16:creationId xmlns:a16="http://schemas.microsoft.com/office/drawing/2014/main" id="{79832DA3-2257-447D-8445-921006467DA6}"/>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0</xdr:rowOff>
    </xdr:from>
    <xdr:ext cx="0" cy="172227"/>
    <xdr:sp macro="" textlink="">
      <xdr:nvSpPr>
        <xdr:cNvPr id="1988" name="ZoneTexte 1987">
          <a:extLst>
            <a:ext uri="{FF2B5EF4-FFF2-40B4-BE49-F238E27FC236}">
              <a16:creationId xmlns:a16="http://schemas.microsoft.com/office/drawing/2014/main" id="{06920ECC-A417-4E93-941B-F4FCBAFFD5C5}"/>
            </a:ext>
          </a:extLst>
        </xdr:cNvPr>
        <xdr:cNvSpPr txBox="1"/>
      </xdr:nvSpPr>
      <xdr:spPr>
        <a:xfrm>
          <a:off x="0" y="7486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1989" name="ZoneTexte 1988">
          <a:extLst>
            <a:ext uri="{FF2B5EF4-FFF2-40B4-BE49-F238E27FC236}">
              <a16:creationId xmlns:a16="http://schemas.microsoft.com/office/drawing/2014/main" id="{37D9A5A3-7441-4059-8A45-882526AFA008}"/>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1990" name="ZoneTexte 1989">
          <a:extLst>
            <a:ext uri="{FF2B5EF4-FFF2-40B4-BE49-F238E27FC236}">
              <a16:creationId xmlns:a16="http://schemas.microsoft.com/office/drawing/2014/main" id="{DD1FDAE0-52A1-4AEF-9186-D84F9232089E}"/>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991" name="ZoneTexte 1990">
          <a:extLst>
            <a:ext uri="{FF2B5EF4-FFF2-40B4-BE49-F238E27FC236}">
              <a16:creationId xmlns:a16="http://schemas.microsoft.com/office/drawing/2014/main" id="{40A5FAFB-D8FD-4D94-B1EF-FC29AE085171}"/>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992" name="ZoneTexte 1991">
          <a:extLst>
            <a:ext uri="{FF2B5EF4-FFF2-40B4-BE49-F238E27FC236}">
              <a16:creationId xmlns:a16="http://schemas.microsoft.com/office/drawing/2014/main" id="{9AFD68E8-C3AB-4B13-953A-EDF16CF1BE20}"/>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993" name="ZoneTexte 1992">
          <a:extLst>
            <a:ext uri="{FF2B5EF4-FFF2-40B4-BE49-F238E27FC236}">
              <a16:creationId xmlns:a16="http://schemas.microsoft.com/office/drawing/2014/main" id="{DD7E22A3-2DD2-405A-AC2B-BD8C2A24C979}"/>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994" name="ZoneTexte 1993">
          <a:extLst>
            <a:ext uri="{FF2B5EF4-FFF2-40B4-BE49-F238E27FC236}">
              <a16:creationId xmlns:a16="http://schemas.microsoft.com/office/drawing/2014/main" id="{97A4CA7C-85C7-47A9-91DE-C64CF744E918}"/>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995" name="ZoneTexte 1994">
          <a:extLst>
            <a:ext uri="{FF2B5EF4-FFF2-40B4-BE49-F238E27FC236}">
              <a16:creationId xmlns:a16="http://schemas.microsoft.com/office/drawing/2014/main" id="{9CC5822B-F404-4CDA-B745-AC0283B6A216}"/>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996" name="ZoneTexte 1995">
          <a:extLst>
            <a:ext uri="{FF2B5EF4-FFF2-40B4-BE49-F238E27FC236}">
              <a16:creationId xmlns:a16="http://schemas.microsoft.com/office/drawing/2014/main" id="{EB1E845B-AFF1-4757-9D69-8208FC42CA1E}"/>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997" name="ZoneTexte 1996">
          <a:extLst>
            <a:ext uri="{FF2B5EF4-FFF2-40B4-BE49-F238E27FC236}">
              <a16:creationId xmlns:a16="http://schemas.microsoft.com/office/drawing/2014/main" id="{5E5F595C-A335-473E-9CC4-484B59DE2180}"/>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998" name="ZoneTexte 1997">
          <a:extLst>
            <a:ext uri="{FF2B5EF4-FFF2-40B4-BE49-F238E27FC236}">
              <a16:creationId xmlns:a16="http://schemas.microsoft.com/office/drawing/2014/main" id="{3008CCA2-B7D2-4FFE-ABA2-87A89707DD15}"/>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1999" name="ZoneTexte 1998">
          <a:extLst>
            <a:ext uri="{FF2B5EF4-FFF2-40B4-BE49-F238E27FC236}">
              <a16:creationId xmlns:a16="http://schemas.microsoft.com/office/drawing/2014/main" id="{44A5F8EC-187D-40F0-B768-D16618185A26}"/>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00" name="ZoneTexte 1999">
          <a:extLst>
            <a:ext uri="{FF2B5EF4-FFF2-40B4-BE49-F238E27FC236}">
              <a16:creationId xmlns:a16="http://schemas.microsoft.com/office/drawing/2014/main" id="{3EB91FC3-3DA6-42BF-A8E0-2C48F47EDBC6}"/>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01" name="ZoneTexte 2000">
          <a:extLst>
            <a:ext uri="{FF2B5EF4-FFF2-40B4-BE49-F238E27FC236}">
              <a16:creationId xmlns:a16="http://schemas.microsoft.com/office/drawing/2014/main" id="{B4AF452D-01F9-4CC3-86AD-8B22284187CE}"/>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02" name="ZoneTexte 2001">
          <a:extLst>
            <a:ext uri="{FF2B5EF4-FFF2-40B4-BE49-F238E27FC236}">
              <a16:creationId xmlns:a16="http://schemas.microsoft.com/office/drawing/2014/main" id="{6CFEE984-1AFB-4E74-B192-64C0B957AA5A}"/>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03" name="ZoneTexte 2002">
          <a:extLst>
            <a:ext uri="{FF2B5EF4-FFF2-40B4-BE49-F238E27FC236}">
              <a16:creationId xmlns:a16="http://schemas.microsoft.com/office/drawing/2014/main" id="{4C8C66A2-CB4B-4519-A4F7-A233F82690B4}"/>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04" name="ZoneTexte 2003">
          <a:extLst>
            <a:ext uri="{FF2B5EF4-FFF2-40B4-BE49-F238E27FC236}">
              <a16:creationId xmlns:a16="http://schemas.microsoft.com/office/drawing/2014/main" id="{48379D9E-197C-48D4-A3A8-CE96EA62D11B}"/>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05" name="ZoneTexte 2004">
          <a:extLst>
            <a:ext uri="{FF2B5EF4-FFF2-40B4-BE49-F238E27FC236}">
              <a16:creationId xmlns:a16="http://schemas.microsoft.com/office/drawing/2014/main" id="{B593EB61-B486-4F26-9C2B-007E8F28E14E}"/>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06" name="ZoneTexte 2005">
          <a:extLst>
            <a:ext uri="{FF2B5EF4-FFF2-40B4-BE49-F238E27FC236}">
              <a16:creationId xmlns:a16="http://schemas.microsoft.com/office/drawing/2014/main" id="{2F174D49-18DA-49A3-82B1-4A59F1CAB3CD}"/>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07" name="ZoneTexte 2006">
          <a:extLst>
            <a:ext uri="{FF2B5EF4-FFF2-40B4-BE49-F238E27FC236}">
              <a16:creationId xmlns:a16="http://schemas.microsoft.com/office/drawing/2014/main" id="{45A7B319-BB58-4ACA-9F0B-08B7EB720D2B}"/>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08" name="ZoneTexte 2007">
          <a:extLst>
            <a:ext uri="{FF2B5EF4-FFF2-40B4-BE49-F238E27FC236}">
              <a16:creationId xmlns:a16="http://schemas.microsoft.com/office/drawing/2014/main" id="{7959D3FE-CB58-43CC-B402-60D5B21A526A}"/>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09" name="ZoneTexte 2008">
          <a:extLst>
            <a:ext uri="{FF2B5EF4-FFF2-40B4-BE49-F238E27FC236}">
              <a16:creationId xmlns:a16="http://schemas.microsoft.com/office/drawing/2014/main" id="{646B0675-3EEC-44E8-848D-90EFBF2A93C3}"/>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10" name="ZoneTexte 2009">
          <a:extLst>
            <a:ext uri="{FF2B5EF4-FFF2-40B4-BE49-F238E27FC236}">
              <a16:creationId xmlns:a16="http://schemas.microsoft.com/office/drawing/2014/main" id="{06151144-338A-48C4-B702-94F99808DDDC}"/>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11" name="ZoneTexte 2010">
          <a:extLst>
            <a:ext uri="{FF2B5EF4-FFF2-40B4-BE49-F238E27FC236}">
              <a16:creationId xmlns:a16="http://schemas.microsoft.com/office/drawing/2014/main" id="{D3343C8B-43AA-4AA8-A786-6C84ED35B75A}"/>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12" name="ZoneTexte 2011">
          <a:extLst>
            <a:ext uri="{FF2B5EF4-FFF2-40B4-BE49-F238E27FC236}">
              <a16:creationId xmlns:a16="http://schemas.microsoft.com/office/drawing/2014/main" id="{71EBB9E3-6940-412A-A38C-7B217B0FA95F}"/>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13" name="ZoneTexte 2012">
          <a:extLst>
            <a:ext uri="{FF2B5EF4-FFF2-40B4-BE49-F238E27FC236}">
              <a16:creationId xmlns:a16="http://schemas.microsoft.com/office/drawing/2014/main" id="{4C6512EC-7142-44AE-85DA-FD7ED2E56C2B}"/>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14" name="ZoneTexte 2013">
          <a:extLst>
            <a:ext uri="{FF2B5EF4-FFF2-40B4-BE49-F238E27FC236}">
              <a16:creationId xmlns:a16="http://schemas.microsoft.com/office/drawing/2014/main" id="{B2BFA04F-14A2-4C64-B5F9-2F8886FA36E9}"/>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15" name="ZoneTexte 2014">
          <a:extLst>
            <a:ext uri="{FF2B5EF4-FFF2-40B4-BE49-F238E27FC236}">
              <a16:creationId xmlns:a16="http://schemas.microsoft.com/office/drawing/2014/main" id="{BCFD4488-6047-4297-8AED-82F151D912BD}"/>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16" name="ZoneTexte 2015">
          <a:extLst>
            <a:ext uri="{FF2B5EF4-FFF2-40B4-BE49-F238E27FC236}">
              <a16:creationId xmlns:a16="http://schemas.microsoft.com/office/drawing/2014/main" id="{CF0E8040-FBE7-401D-B795-B1B7C0A543FD}"/>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17" name="ZoneTexte 2016">
          <a:extLst>
            <a:ext uri="{FF2B5EF4-FFF2-40B4-BE49-F238E27FC236}">
              <a16:creationId xmlns:a16="http://schemas.microsoft.com/office/drawing/2014/main" id="{E7AD3DA1-503D-4481-8BD2-15064A67ABF1}"/>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18" name="ZoneTexte 2017">
          <a:extLst>
            <a:ext uri="{FF2B5EF4-FFF2-40B4-BE49-F238E27FC236}">
              <a16:creationId xmlns:a16="http://schemas.microsoft.com/office/drawing/2014/main" id="{2CA425AB-1129-4A9B-8C98-2C3DAA9A52BF}"/>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19" name="ZoneTexte 2018">
          <a:extLst>
            <a:ext uri="{FF2B5EF4-FFF2-40B4-BE49-F238E27FC236}">
              <a16:creationId xmlns:a16="http://schemas.microsoft.com/office/drawing/2014/main" id="{E31148BD-EED3-4D8C-9505-88B41F1BBF65}"/>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20" name="ZoneTexte 2019">
          <a:extLst>
            <a:ext uri="{FF2B5EF4-FFF2-40B4-BE49-F238E27FC236}">
              <a16:creationId xmlns:a16="http://schemas.microsoft.com/office/drawing/2014/main" id="{2DBE0CA7-48D1-4C99-AD80-EC21D2E17843}"/>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21" name="ZoneTexte 2020">
          <a:extLst>
            <a:ext uri="{FF2B5EF4-FFF2-40B4-BE49-F238E27FC236}">
              <a16:creationId xmlns:a16="http://schemas.microsoft.com/office/drawing/2014/main" id="{7978431E-47F7-4A93-A7BD-FB51970571E2}"/>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22" name="ZoneTexte 2021">
          <a:extLst>
            <a:ext uri="{FF2B5EF4-FFF2-40B4-BE49-F238E27FC236}">
              <a16:creationId xmlns:a16="http://schemas.microsoft.com/office/drawing/2014/main" id="{60D73873-BB47-4AD7-83FC-E2600B630A78}"/>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23" name="ZoneTexte 2022">
          <a:extLst>
            <a:ext uri="{FF2B5EF4-FFF2-40B4-BE49-F238E27FC236}">
              <a16:creationId xmlns:a16="http://schemas.microsoft.com/office/drawing/2014/main" id="{FD200129-032B-44B0-AA6F-75E01526925A}"/>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24" name="ZoneTexte 2023">
          <a:extLst>
            <a:ext uri="{FF2B5EF4-FFF2-40B4-BE49-F238E27FC236}">
              <a16:creationId xmlns:a16="http://schemas.microsoft.com/office/drawing/2014/main" id="{9836F092-A4AC-45E5-8933-DE854C0642FD}"/>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25" name="ZoneTexte 2024">
          <a:extLst>
            <a:ext uri="{FF2B5EF4-FFF2-40B4-BE49-F238E27FC236}">
              <a16:creationId xmlns:a16="http://schemas.microsoft.com/office/drawing/2014/main" id="{63BFD6E0-1027-4313-9F76-938B1586500D}"/>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26" name="ZoneTexte 2025">
          <a:extLst>
            <a:ext uri="{FF2B5EF4-FFF2-40B4-BE49-F238E27FC236}">
              <a16:creationId xmlns:a16="http://schemas.microsoft.com/office/drawing/2014/main" id="{564A6C28-0334-4F88-B7CE-CC7A6C8C152B}"/>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27" name="ZoneTexte 2026">
          <a:extLst>
            <a:ext uri="{FF2B5EF4-FFF2-40B4-BE49-F238E27FC236}">
              <a16:creationId xmlns:a16="http://schemas.microsoft.com/office/drawing/2014/main" id="{E6AE103A-500D-4441-A8BF-4BF1DE586089}"/>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28" name="ZoneTexte 2027">
          <a:extLst>
            <a:ext uri="{FF2B5EF4-FFF2-40B4-BE49-F238E27FC236}">
              <a16:creationId xmlns:a16="http://schemas.microsoft.com/office/drawing/2014/main" id="{9E468638-C5A2-4F2E-81B6-5E938E145202}"/>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29" name="ZoneTexte 2028">
          <a:extLst>
            <a:ext uri="{FF2B5EF4-FFF2-40B4-BE49-F238E27FC236}">
              <a16:creationId xmlns:a16="http://schemas.microsoft.com/office/drawing/2014/main" id="{19BC4D75-1AE6-4CC3-8B58-2D93AD47E50E}"/>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30" name="ZoneTexte 2029">
          <a:extLst>
            <a:ext uri="{FF2B5EF4-FFF2-40B4-BE49-F238E27FC236}">
              <a16:creationId xmlns:a16="http://schemas.microsoft.com/office/drawing/2014/main" id="{58E8897D-F038-4A14-B6A9-779116EC4644}"/>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31" name="ZoneTexte 2030">
          <a:extLst>
            <a:ext uri="{FF2B5EF4-FFF2-40B4-BE49-F238E27FC236}">
              <a16:creationId xmlns:a16="http://schemas.microsoft.com/office/drawing/2014/main" id="{A7AEC190-8B47-4AEB-8330-6FD2D6B09362}"/>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32" name="ZoneTexte 2031">
          <a:extLst>
            <a:ext uri="{FF2B5EF4-FFF2-40B4-BE49-F238E27FC236}">
              <a16:creationId xmlns:a16="http://schemas.microsoft.com/office/drawing/2014/main" id="{7E3F5E7E-B12F-4831-8BFC-21A5A1515489}"/>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33" name="ZoneTexte 2032">
          <a:extLst>
            <a:ext uri="{FF2B5EF4-FFF2-40B4-BE49-F238E27FC236}">
              <a16:creationId xmlns:a16="http://schemas.microsoft.com/office/drawing/2014/main" id="{E8006FE5-D00B-4099-8C0B-F4DEED159660}"/>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34" name="ZoneTexte 2033">
          <a:extLst>
            <a:ext uri="{FF2B5EF4-FFF2-40B4-BE49-F238E27FC236}">
              <a16:creationId xmlns:a16="http://schemas.microsoft.com/office/drawing/2014/main" id="{C85C0B65-69E9-40C2-8156-E7A7AFC559DA}"/>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35" name="ZoneTexte 2034">
          <a:extLst>
            <a:ext uri="{FF2B5EF4-FFF2-40B4-BE49-F238E27FC236}">
              <a16:creationId xmlns:a16="http://schemas.microsoft.com/office/drawing/2014/main" id="{73E1B8B3-E226-4CDD-9FBC-C109A3D5C922}"/>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36" name="ZoneTexte 2035">
          <a:extLst>
            <a:ext uri="{FF2B5EF4-FFF2-40B4-BE49-F238E27FC236}">
              <a16:creationId xmlns:a16="http://schemas.microsoft.com/office/drawing/2014/main" id="{BE63064F-FF41-4008-87D7-7D5C72F270F0}"/>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37" name="ZoneTexte 2036">
          <a:extLst>
            <a:ext uri="{FF2B5EF4-FFF2-40B4-BE49-F238E27FC236}">
              <a16:creationId xmlns:a16="http://schemas.microsoft.com/office/drawing/2014/main" id="{B1FA3883-3DC8-45B2-AFD9-71499C1AFFB5}"/>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38" name="ZoneTexte 2037">
          <a:extLst>
            <a:ext uri="{FF2B5EF4-FFF2-40B4-BE49-F238E27FC236}">
              <a16:creationId xmlns:a16="http://schemas.microsoft.com/office/drawing/2014/main" id="{7B35B7A6-134D-443B-9FE4-BA176800D04C}"/>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39" name="ZoneTexte 2038">
          <a:extLst>
            <a:ext uri="{FF2B5EF4-FFF2-40B4-BE49-F238E27FC236}">
              <a16:creationId xmlns:a16="http://schemas.microsoft.com/office/drawing/2014/main" id="{E5DE2652-2DAE-44F9-9944-C40BB7D9F100}"/>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40" name="ZoneTexte 2039">
          <a:extLst>
            <a:ext uri="{FF2B5EF4-FFF2-40B4-BE49-F238E27FC236}">
              <a16:creationId xmlns:a16="http://schemas.microsoft.com/office/drawing/2014/main" id="{E1FAD2FA-E011-412D-BF4A-ABD24B769401}"/>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41" name="ZoneTexte 2040">
          <a:extLst>
            <a:ext uri="{FF2B5EF4-FFF2-40B4-BE49-F238E27FC236}">
              <a16:creationId xmlns:a16="http://schemas.microsoft.com/office/drawing/2014/main" id="{667CB9B7-71A2-465F-A0F7-1ADB10FE2BF0}"/>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42" name="ZoneTexte 2041">
          <a:extLst>
            <a:ext uri="{FF2B5EF4-FFF2-40B4-BE49-F238E27FC236}">
              <a16:creationId xmlns:a16="http://schemas.microsoft.com/office/drawing/2014/main" id="{9AAC72D3-0426-4B72-BE25-71E7336419FB}"/>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43" name="ZoneTexte 2042">
          <a:extLst>
            <a:ext uri="{FF2B5EF4-FFF2-40B4-BE49-F238E27FC236}">
              <a16:creationId xmlns:a16="http://schemas.microsoft.com/office/drawing/2014/main" id="{B140FBBE-FC2A-4EAE-A234-C0E07B29DEC9}"/>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44" name="ZoneTexte 2043">
          <a:extLst>
            <a:ext uri="{FF2B5EF4-FFF2-40B4-BE49-F238E27FC236}">
              <a16:creationId xmlns:a16="http://schemas.microsoft.com/office/drawing/2014/main" id="{48DD9970-7334-4B6A-8A03-B5F32E886EAF}"/>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45" name="ZoneTexte 2044">
          <a:extLst>
            <a:ext uri="{FF2B5EF4-FFF2-40B4-BE49-F238E27FC236}">
              <a16:creationId xmlns:a16="http://schemas.microsoft.com/office/drawing/2014/main" id="{E1A63207-1EC6-4894-875B-8446AC3DDB70}"/>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46" name="ZoneTexte 2045">
          <a:extLst>
            <a:ext uri="{FF2B5EF4-FFF2-40B4-BE49-F238E27FC236}">
              <a16:creationId xmlns:a16="http://schemas.microsoft.com/office/drawing/2014/main" id="{06D78213-A5AA-40CA-8425-E7D45B32D2B3}"/>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47" name="ZoneTexte 2046">
          <a:extLst>
            <a:ext uri="{FF2B5EF4-FFF2-40B4-BE49-F238E27FC236}">
              <a16:creationId xmlns:a16="http://schemas.microsoft.com/office/drawing/2014/main" id="{FC6B3A71-FF3B-4DA2-95A6-9557E38E1259}"/>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48" name="ZoneTexte 2047">
          <a:extLst>
            <a:ext uri="{FF2B5EF4-FFF2-40B4-BE49-F238E27FC236}">
              <a16:creationId xmlns:a16="http://schemas.microsoft.com/office/drawing/2014/main" id="{20E2F151-B4A3-4D77-9841-3F2298E22B96}"/>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0</xdr:rowOff>
    </xdr:from>
    <xdr:ext cx="0" cy="172227"/>
    <xdr:sp macro="" textlink="">
      <xdr:nvSpPr>
        <xdr:cNvPr id="2049" name="ZoneTexte 2048">
          <a:extLst>
            <a:ext uri="{FF2B5EF4-FFF2-40B4-BE49-F238E27FC236}">
              <a16:creationId xmlns:a16="http://schemas.microsoft.com/office/drawing/2014/main" id="{3B09E47E-C5DD-41EE-9F9E-95CD25B0101A}"/>
            </a:ext>
          </a:extLst>
        </xdr:cNvPr>
        <xdr:cNvSpPr txBox="1"/>
      </xdr:nvSpPr>
      <xdr:spPr>
        <a:xfrm>
          <a:off x="0" y="767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50" name="ZoneTexte 2049">
          <a:extLst>
            <a:ext uri="{FF2B5EF4-FFF2-40B4-BE49-F238E27FC236}">
              <a16:creationId xmlns:a16="http://schemas.microsoft.com/office/drawing/2014/main" id="{10DFF95F-7B3C-4BA5-BEB9-C5DC7DA0A083}"/>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51" name="ZoneTexte 2050">
          <a:extLst>
            <a:ext uri="{FF2B5EF4-FFF2-40B4-BE49-F238E27FC236}">
              <a16:creationId xmlns:a16="http://schemas.microsoft.com/office/drawing/2014/main" id="{63B2202B-00BF-444F-92EE-8C73BFB3772F}"/>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52" name="ZoneTexte 2051">
          <a:extLst>
            <a:ext uri="{FF2B5EF4-FFF2-40B4-BE49-F238E27FC236}">
              <a16:creationId xmlns:a16="http://schemas.microsoft.com/office/drawing/2014/main" id="{EC9220BB-CEC7-4A92-9EBF-998144A286CF}"/>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53" name="ZoneTexte 2052">
          <a:extLst>
            <a:ext uri="{FF2B5EF4-FFF2-40B4-BE49-F238E27FC236}">
              <a16:creationId xmlns:a16="http://schemas.microsoft.com/office/drawing/2014/main" id="{CB0A6912-DC1D-4F6D-83D1-5345BA8C5C0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54" name="ZoneTexte 2053">
          <a:extLst>
            <a:ext uri="{FF2B5EF4-FFF2-40B4-BE49-F238E27FC236}">
              <a16:creationId xmlns:a16="http://schemas.microsoft.com/office/drawing/2014/main" id="{F3C10E30-99FE-4C2F-953B-5E7AFD3A9DEF}"/>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55" name="ZoneTexte 2054">
          <a:extLst>
            <a:ext uri="{FF2B5EF4-FFF2-40B4-BE49-F238E27FC236}">
              <a16:creationId xmlns:a16="http://schemas.microsoft.com/office/drawing/2014/main" id="{F6853482-9620-4ECC-8855-D3F4D6D76E2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56" name="ZoneTexte 2055">
          <a:extLst>
            <a:ext uri="{FF2B5EF4-FFF2-40B4-BE49-F238E27FC236}">
              <a16:creationId xmlns:a16="http://schemas.microsoft.com/office/drawing/2014/main" id="{C7214143-A8B0-4358-9E30-32D4B6125CB3}"/>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57" name="ZoneTexte 2056">
          <a:extLst>
            <a:ext uri="{FF2B5EF4-FFF2-40B4-BE49-F238E27FC236}">
              <a16:creationId xmlns:a16="http://schemas.microsoft.com/office/drawing/2014/main" id="{98ED3D80-7900-4798-964A-2764C1DEF3DA}"/>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58" name="ZoneTexte 2057">
          <a:extLst>
            <a:ext uri="{FF2B5EF4-FFF2-40B4-BE49-F238E27FC236}">
              <a16:creationId xmlns:a16="http://schemas.microsoft.com/office/drawing/2014/main" id="{AE1E5F24-3499-483A-8CBC-26C51F2BE369}"/>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59" name="ZoneTexte 2058">
          <a:extLst>
            <a:ext uri="{FF2B5EF4-FFF2-40B4-BE49-F238E27FC236}">
              <a16:creationId xmlns:a16="http://schemas.microsoft.com/office/drawing/2014/main" id="{5FB03A84-198C-42A6-99F0-85E1E707E858}"/>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60" name="ZoneTexte 2059">
          <a:extLst>
            <a:ext uri="{FF2B5EF4-FFF2-40B4-BE49-F238E27FC236}">
              <a16:creationId xmlns:a16="http://schemas.microsoft.com/office/drawing/2014/main" id="{FB142B3C-EE19-4023-91DD-3D2B7B72FCB7}"/>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61" name="ZoneTexte 2060">
          <a:extLst>
            <a:ext uri="{FF2B5EF4-FFF2-40B4-BE49-F238E27FC236}">
              <a16:creationId xmlns:a16="http://schemas.microsoft.com/office/drawing/2014/main" id="{D273C2A5-B975-47C3-851A-B11011ED8E7A}"/>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62" name="ZoneTexte 2061">
          <a:extLst>
            <a:ext uri="{FF2B5EF4-FFF2-40B4-BE49-F238E27FC236}">
              <a16:creationId xmlns:a16="http://schemas.microsoft.com/office/drawing/2014/main" id="{96D1ABE5-7340-4E2B-993B-FAF813BCF85A}"/>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63" name="ZoneTexte 2062">
          <a:extLst>
            <a:ext uri="{FF2B5EF4-FFF2-40B4-BE49-F238E27FC236}">
              <a16:creationId xmlns:a16="http://schemas.microsoft.com/office/drawing/2014/main" id="{4C3044DF-47FF-4426-A511-FAEC1DB03152}"/>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64" name="ZoneTexte 2063">
          <a:extLst>
            <a:ext uri="{FF2B5EF4-FFF2-40B4-BE49-F238E27FC236}">
              <a16:creationId xmlns:a16="http://schemas.microsoft.com/office/drawing/2014/main" id="{5A727423-4205-45C3-BD97-7A9D443EC642}"/>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65" name="ZoneTexte 2064">
          <a:extLst>
            <a:ext uri="{FF2B5EF4-FFF2-40B4-BE49-F238E27FC236}">
              <a16:creationId xmlns:a16="http://schemas.microsoft.com/office/drawing/2014/main" id="{20412AA6-4338-46BF-AC16-82D789B246C1}"/>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66" name="ZoneTexte 2065">
          <a:extLst>
            <a:ext uri="{FF2B5EF4-FFF2-40B4-BE49-F238E27FC236}">
              <a16:creationId xmlns:a16="http://schemas.microsoft.com/office/drawing/2014/main" id="{98693B48-ADA2-43DC-B73C-B46A1EF48557}"/>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67" name="ZoneTexte 2066">
          <a:extLst>
            <a:ext uri="{FF2B5EF4-FFF2-40B4-BE49-F238E27FC236}">
              <a16:creationId xmlns:a16="http://schemas.microsoft.com/office/drawing/2014/main" id="{910C5A37-9B5D-4558-B32C-D5DA9D9404AF}"/>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68" name="ZoneTexte 2067">
          <a:extLst>
            <a:ext uri="{FF2B5EF4-FFF2-40B4-BE49-F238E27FC236}">
              <a16:creationId xmlns:a16="http://schemas.microsoft.com/office/drawing/2014/main" id="{4AF6CE19-E4EF-4BDD-BC17-2E1FE9A2297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69" name="ZoneTexte 2068">
          <a:extLst>
            <a:ext uri="{FF2B5EF4-FFF2-40B4-BE49-F238E27FC236}">
              <a16:creationId xmlns:a16="http://schemas.microsoft.com/office/drawing/2014/main" id="{94C4814F-8C5D-43D9-9933-3209DCF55A02}"/>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70" name="ZoneTexte 2069">
          <a:extLst>
            <a:ext uri="{FF2B5EF4-FFF2-40B4-BE49-F238E27FC236}">
              <a16:creationId xmlns:a16="http://schemas.microsoft.com/office/drawing/2014/main" id="{227B86E0-E178-4D48-BCE7-F67EB17DEFF3}"/>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71" name="ZoneTexte 2070">
          <a:extLst>
            <a:ext uri="{FF2B5EF4-FFF2-40B4-BE49-F238E27FC236}">
              <a16:creationId xmlns:a16="http://schemas.microsoft.com/office/drawing/2014/main" id="{B2B0E3AE-879E-4836-B036-4CAAA0E01C23}"/>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72" name="ZoneTexte 2071">
          <a:extLst>
            <a:ext uri="{FF2B5EF4-FFF2-40B4-BE49-F238E27FC236}">
              <a16:creationId xmlns:a16="http://schemas.microsoft.com/office/drawing/2014/main" id="{B360A6A8-397C-4BCC-B4BC-C35E97B80895}"/>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73" name="ZoneTexte 2072">
          <a:extLst>
            <a:ext uri="{FF2B5EF4-FFF2-40B4-BE49-F238E27FC236}">
              <a16:creationId xmlns:a16="http://schemas.microsoft.com/office/drawing/2014/main" id="{9F00DA1D-EC62-4C48-8860-6BCB9431AE82}"/>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74" name="ZoneTexte 2073">
          <a:extLst>
            <a:ext uri="{FF2B5EF4-FFF2-40B4-BE49-F238E27FC236}">
              <a16:creationId xmlns:a16="http://schemas.microsoft.com/office/drawing/2014/main" id="{1B6F6B7F-3AD0-44F5-86D0-9D7E40DC4766}"/>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75" name="ZoneTexte 2074">
          <a:extLst>
            <a:ext uri="{FF2B5EF4-FFF2-40B4-BE49-F238E27FC236}">
              <a16:creationId xmlns:a16="http://schemas.microsoft.com/office/drawing/2014/main" id="{6DC753DD-7867-4C1D-92D9-270517A26A87}"/>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76" name="ZoneTexte 2075">
          <a:extLst>
            <a:ext uri="{FF2B5EF4-FFF2-40B4-BE49-F238E27FC236}">
              <a16:creationId xmlns:a16="http://schemas.microsoft.com/office/drawing/2014/main" id="{3E770A29-DC4A-4503-A5F6-82FB7B7FF19A}"/>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77" name="ZoneTexte 2076">
          <a:extLst>
            <a:ext uri="{FF2B5EF4-FFF2-40B4-BE49-F238E27FC236}">
              <a16:creationId xmlns:a16="http://schemas.microsoft.com/office/drawing/2014/main" id="{77C51708-D7E9-44C2-97A0-D2C0518EFFD5}"/>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78" name="ZoneTexte 2077">
          <a:extLst>
            <a:ext uri="{FF2B5EF4-FFF2-40B4-BE49-F238E27FC236}">
              <a16:creationId xmlns:a16="http://schemas.microsoft.com/office/drawing/2014/main" id="{77FB0349-F23E-432A-9924-95F0DE6DA06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79" name="ZoneTexte 2078">
          <a:extLst>
            <a:ext uri="{FF2B5EF4-FFF2-40B4-BE49-F238E27FC236}">
              <a16:creationId xmlns:a16="http://schemas.microsoft.com/office/drawing/2014/main" id="{661C3429-4BF2-40A4-A393-28D81739E0DD}"/>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80" name="ZoneTexte 2079">
          <a:extLst>
            <a:ext uri="{FF2B5EF4-FFF2-40B4-BE49-F238E27FC236}">
              <a16:creationId xmlns:a16="http://schemas.microsoft.com/office/drawing/2014/main" id="{C54702EE-E8ED-40AE-B429-B931C1216A78}"/>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81" name="ZoneTexte 2080">
          <a:extLst>
            <a:ext uri="{FF2B5EF4-FFF2-40B4-BE49-F238E27FC236}">
              <a16:creationId xmlns:a16="http://schemas.microsoft.com/office/drawing/2014/main" id="{CC7D2FB4-25E8-41B4-9183-25360D7583E6}"/>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82" name="ZoneTexte 2081">
          <a:extLst>
            <a:ext uri="{FF2B5EF4-FFF2-40B4-BE49-F238E27FC236}">
              <a16:creationId xmlns:a16="http://schemas.microsoft.com/office/drawing/2014/main" id="{F9BA49A9-A901-4150-AD56-F5A5D38DBB39}"/>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83" name="ZoneTexte 2082">
          <a:extLst>
            <a:ext uri="{FF2B5EF4-FFF2-40B4-BE49-F238E27FC236}">
              <a16:creationId xmlns:a16="http://schemas.microsoft.com/office/drawing/2014/main" id="{441CDA43-02D5-41F8-8339-3F4AEA1952D0}"/>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84" name="ZoneTexte 2083">
          <a:extLst>
            <a:ext uri="{FF2B5EF4-FFF2-40B4-BE49-F238E27FC236}">
              <a16:creationId xmlns:a16="http://schemas.microsoft.com/office/drawing/2014/main" id="{0E85E6AD-EAF7-4584-9F22-B62C9E36CACD}"/>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85" name="ZoneTexte 2084">
          <a:extLst>
            <a:ext uri="{FF2B5EF4-FFF2-40B4-BE49-F238E27FC236}">
              <a16:creationId xmlns:a16="http://schemas.microsoft.com/office/drawing/2014/main" id="{2A4E54A8-36A1-4E49-B88E-C635E438F757}"/>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86" name="ZoneTexte 2085">
          <a:extLst>
            <a:ext uri="{FF2B5EF4-FFF2-40B4-BE49-F238E27FC236}">
              <a16:creationId xmlns:a16="http://schemas.microsoft.com/office/drawing/2014/main" id="{356A6072-29D5-479F-9450-3C5FCCAB5930}"/>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87" name="ZoneTexte 2086">
          <a:extLst>
            <a:ext uri="{FF2B5EF4-FFF2-40B4-BE49-F238E27FC236}">
              <a16:creationId xmlns:a16="http://schemas.microsoft.com/office/drawing/2014/main" id="{306C5E87-201C-42A7-A765-9C5B70831250}"/>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88" name="ZoneTexte 2087">
          <a:extLst>
            <a:ext uri="{FF2B5EF4-FFF2-40B4-BE49-F238E27FC236}">
              <a16:creationId xmlns:a16="http://schemas.microsoft.com/office/drawing/2014/main" id="{B494BDF5-452A-4CF2-824B-D1B601CE1D6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89" name="ZoneTexte 2088">
          <a:extLst>
            <a:ext uri="{FF2B5EF4-FFF2-40B4-BE49-F238E27FC236}">
              <a16:creationId xmlns:a16="http://schemas.microsoft.com/office/drawing/2014/main" id="{AC8CEC92-6474-46C0-8E1A-8F8869AAF7C5}"/>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90" name="ZoneTexte 2089">
          <a:extLst>
            <a:ext uri="{FF2B5EF4-FFF2-40B4-BE49-F238E27FC236}">
              <a16:creationId xmlns:a16="http://schemas.microsoft.com/office/drawing/2014/main" id="{4428CA99-3AB5-4779-B16A-10F2E230416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91" name="ZoneTexte 2090">
          <a:extLst>
            <a:ext uri="{FF2B5EF4-FFF2-40B4-BE49-F238E27FC236}">
              <a16:creationId xmlns:a16="http://schemas.microsoft.com/office/drawing/2014/main" id="{CB68231F-A290-4E64-A455-2100F2E9482A}"/>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92" name="ZoneTexte 2091">
          <a:extLst>
            <a:ext uri="{FF2B5EF4-FFF2-40B4-BE49-F238E27FC236}">
              <a16:creationId xmlns:a16="http://schemas.microsoft.com/office/drawing/2014/main" id="{3974A9D1-E0EA-4E47-890C-C4A829A1F737}"/>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93" name="ZoneTexte 2092">
          <a:extLst>
            <a:ext uri="{FF2B5EF4-FFF2-40B4-BE49-F238E27FC236}">
              <a16:creationId xmlns:a16="http://schemas.microsoft.com/office/drawing/2014/main" id="{FB601FDF-F893-46DA-92F0-2B0813E9DB58}"/>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94" name="ZoneTexte 2093">
          <a:extLst>
            <a:ext uri="{FF2B5EF4-FFF2-40B4-BE49-F238E27FC236}">
              <a16:creationId xmlns:a16="http://schemas.microsoft.com/office/drawing/2014/main" id="{67444B2E-ED16-48A7-9F03-7B2AE206CD42}"/>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95" name="ZoneTexte 2094">
          <a:extLst>
            <a:ext uri="{FF2B5EF4-FFF2-40B4-BE49-F238E27FC236}">
              <a16:creationId xmlns:a16="http://schemas.microsoft.com/office/drawing/2014/main" id="{D8D67B37-3A83-452B-B26C-26F51ECADA66}"/>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96" name="ZoneTexte 2095">
          <a:extLst>
            <a:ext uri="{FF2B5EF4-FFF2-40B4-BE49-F238E27FC236}">
              <a16:creationId xmlns:a16="http://schemas.microsoft.com/office/drawing/2014/main" id="{C95E0232-83F2-44A1-BAE7-11E360A47ADF}"/>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97" name="ZoneTexte 2096">
          <a:extLst>
            <a:ext uri="{FF2B5EF4-FFF2-40B4-BE49-F238E27FC236}">
              <a16:creationId xmlns:a16="http://schemas.microsoft.com/office/drawing/2014/main" id="{E9622214-9346-4472-88E4-F36CBEE2490D}"/>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98" name="ZoneTexte 2097">
          <a:extLst>
            <a:ext uri="{FF2B5EF4-FFF2-40B4-BE49-F238E27FC236}">
              <a16:creationId xmlns:a16="http://schemas.microsoft.com/office/drawing/2014/main" id="{2382A3D0-2F37-4BA5-9C62-808E385017B9}"/>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099" name="ZoneTexte 2098">
          <a:extLst>
            <a:ext uri="{FF2B5EF4-FFF2-40B4-BE49-F238E27FC236}">
              <a16:creationId xmlns:a16="http://schemas.microsoft.com/office/drawing/2014/main" id="{19D74D47-5EA1-4819-9600-F128769F2408}"/>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00" name="ZoneTexte 2099">
          <a:extLst>
            <a:ext uri="{FF2B5EF4-FFF2-40B4-BE49-F238E27FC236}">
              <a16:creationId xmlns:a16="http://schemas.microsoft.com/office/drawing/2014/main" id="{4A4D9904-56E7-4435-93A1-3974C21A2A91}"/>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01" name="ZoneTexte 2100">
          <a:extLst>
            <a:ext uri="{FF2B5EF4-FFF2-40B4-BE49-F238E27FC236}">
              <a16:creationId xmlns:a16="http://schemas.microsoft.com/office/drawing/2014/main" id="{D53E5060-8FBF-41C4-8C6E-685B5F2B33A8}"/>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02" name="ZoneTexte 2101">
          <a:extLst>
            <a:ext uri="{FF2B5EF4-FFF2-40B4-BE49-F238E27FC236}">
              <a16:creationId xmlns:a16="http://schemas.microsoft.com/office/drawing/2014/main" id="{D03AA7C6-66EF-4AD1-A830-069144341399}"/>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03" name="ZoneTexte 2102">
          <a:extLst>
            <a:ext uri="{FF2B5EF4-FFF2-40B4-BE49-F238E27FC236}">
              <a16:creationId xmlns:a16="http://schemas.microsoft.com/office/drawing/2014/main" id="{648FB574-1D30-41DF-928C-AD475F74C88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04" name="ZoneTexte 2103">
          <a:extLst>
            <a:ext uri="{FF2B5EF4-FFF2-40B4-BE49-F238E27FC236}">
              <a16:creationId xmlns:a16="http://schemas.microsoft.com/office/drawing/2014/main" id="{98E96CD3-3BCF-497E-A198-4292D7851C11}"/>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05" name="ZoneTexte 2104">
          <a:extLst>
            <a:ext uri="{FF2B5EF4-FFF2-40B4-BE49-F238E27FC236}">
              <a16:creationId xmlns:a16="http://schemas.microsoft.com/office/drawing/2014/main" id="{C3B46FEC-755B-45DA-B147-DDDE2FAE01B2}"/>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06" name="ZoneTexte 2105">
          <a:extLst>
            <a:ext uri="{FF2B5EF4-FFF2-40B4-BE49-F238E27FC236}">
              <a16:creationId xmlns:a16="http://schemas.microsoft.com/office/drawing/2014/main" id="{BADD8EF1-E371-4948-A336-CD54867AB6B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07" name="ZoneTexte 2106">
          <a:extLst>
            <a:ext uri="{FF2B5EF4-FFF2-40B4-BE49-F238E27FC236}">
              <a16:creationId xmlns:a16="http://schemas.microsoft.com/office/drawing/2014/main" id="{C5A1A093-5DA1-4E8B-A90D-E53192538D97}"/>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08" name="ZoneTexte 2107">
          <a:extLst>
            <a:ext uri="{FF2B5EF4-FFF2-40B4-BE49-F238E27FC236}">
              <a16:creationId xmlns:a16="http://schemas.microsoft.com/office/drawing/2014/main" id="{35D03768-7D48-41DC-80CD-F9952EA90BDA}"/>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09" name="ZoneTexte 2108">
          <a:extLst>
            <a:ext uri="{FF2B5EF4-FFF2-40B4-BE49-F238E27FC236}">
              <a16:creationId xmlns:a16="http://schemas.microsoft.com/office/drawing/2014/main" id="{D3F23658-93C6-4980-A031-751DABE8FF28}"/>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10" name="ZoneTexte 2109">
          <a:extLst>
            <a:ext uri="{FF2B5EF4-FFF2-40B4-BE49-F238E27FC236}">
              <a16:creationId xmlns:a16="http://schemas.microsoft.com/office/drawing/2014/main" id="{71CE0937-7DEE-4666-A319-7FC7233CDAEC}"/>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11" name="ZoneTexte 2110">
          <a:extLst>
            <a:ext uri="{FF2B5EF4-FFF2-40B4-BE49-F238E27FC236}">
              <a16:creationId xmlns:a16="http://schemas.microsoft.com/office/drawing/2014/main" id="{43AF638D-14D2-4CC5-9CBA-EF655FBC4AC2}"/>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12" name="ZoneTexte 2111">
          <a:extLst>
            <a:ext uri="{FF2B5EF4-FFF2-40B4-BE49-F238E27FC236}">
              <a16:creationId xmlns:a16="http://schemas.microsoft.com/office/drawing/2014/main" id="{56439F52-89B6-4FD1-8A67-448AA00AD4E6}"/>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13" name="ZoneTexte 2112">
          <a:extLst>
            <a:ext uri="{FF2B5EF4-FFF2-40B4-BE49-F238E27FC236}">
              <a16:creationId xmlns:a16="http://schemas.microsoft.com/office/drawing/2014/main" id="{C4EA69CE-5F93-470B-BF4F-05BEAFE4F72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14" name="ZoneTexte 2113">
          <a:extLst>
            <a:ext uri="{FF2B5EF4-FFF2-40B4-BE49-F238E27FC236}">
              <a16:creationId xmlns:a16="http://schemas.microsoft.com/office/drawing/2014/main" id="{F0B45352-91B2-415B-80BA-4BF99A2BFBED}"/>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15" name="ZoneTexte 2114">
          <a:extLst>
            <a:ext uri="{FF2B5EF4-FFF2-40B4-BE49-F238E27FC236}">
              <a16:creationId xmlns:a16="http://schemas.microsoft.com/office/drawing/2014/main" id="{A2064B91-01C0-462C-9F9C-92ED334B7113}"/>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16" name="ZoneTexte 2115">
          <a:extLst>
            <a:ext uri="{FF2B5EF4-FFF2-40B4-BE49-F238E27FC236}">
              <a16:creationId xmlns:a16="http://schemas.microsoft.com/office/drawing/2014/main" id="{7C39756A-10AB-40CB-B194-08BFA9F55372}"/>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17" name="ZoneTexte 2116">
          <a:extLst>
            <a:ext uri="{FF2B5EF4-FFF2-40B4-BE49-F238E27FC236}">
              <a16:creationId xmlns:a16="http://schemas.microsoft.com/office/drawing/2014/main" id="{9AD16727-9F03-4B22-9DE7-6A84A9318BCC}"/>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18" name="ZoneTexte 2117">
          <a:extLst>
            <a:ext uri="{FF2B5EF4-FFF2-40B4-BE49-F238E27FC236}">
              <a16:creationId xmlns:a16="http://schemas.microsoft.com/office/drawing/2014/main" id="{733BA250-1BE7-4032-AE06-721F5A8BED17}"/>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19" name="ZoneTexte 2118">
          <a:extLst>
            <a:ext uri="{FF2B5EF4-FFF2-40B4-BE49-F238E27FC236}">
              <a16:creationId xmlns:a16="http://schemas.microsoft.com/office/drawing/2014/main" id="{9B4A17CF-3CD2-49AE-BE4F-F0AB5D84800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20" name="ZoneTexte 2119">
          <a:extLst>
            <a:ext uri="{FF2B5EF4-FFF2-40B4-BE49-F238E27FC236}">
              <a16:creationId xmlns:a16="http://schemas.microsoft.com/office/drawing/2014/main" id="{9D44B8CA-C6EF-4217-BC54-AD7BED3A30FA}"/>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21" name="ZoneTexte 2120">
          <a:extLst>
            <a:ext uri="{FF2B5EF4-FFF2-40B4-BE49-F238E27FC236}">
              <a16:creationId xmlns:a16="http://schemas.microsoft.com/office/drawing/2014/main" id="{A894FFFA-1818-4F0F-B61B-2123B7664173}"/>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22" name="ZoneTexte 2121">
          <a:extLst>
            <a:ext uri="{FF2B5EF4-FFF2-40B4-BE49-F238E27FC236}">
              <a16:creationId xmlns:a16="http://schemas.microsoft.com/office/drawing/2014/main" id="{BA52839B-7530-4D9D-84A5-0FFC40DD40DC}"/>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23" name="ZoneTexte 2122">
          <a:extLst>
            <a:ext uri="{FF2B5EF4-FFF2-40B4-BE49-F238E27FC236}">
              <a16:creationId xmlns:a16="http://schemas.microsoft.com/office/drawing/2014/main" id="{63DFD438-AAE8-4C1F-AE46-E791294A5B72}"/>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24" name="ZoneTexte 2123">
          <a:extLst>
            <a:ext uri="{FF2B5EF4-FFF2-40B4-BE49-F238E27FC236}">
              <a16:creationId xmlns:a16="http://schemas.microsoft.com/office/drawing/2014/main" id="{677C5E5C-AA9E-4DBE-AF7B-81F66D664F6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25" name="ZoneTexte 2124">
          <a:extLst>
            <a:ext uri="{FF2B5EF4-FFF2-40B4-BE49-F238E27FC236}">
              <a16:creationId xmlns:a16="http://schemas.microsoft.com/office/drawing/2014/main" id="{3696AAF8-D6CF-48F8-9DB6-E4FF32FCD6B9}"/>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26" name="ZoneTexte 2125">
          <a:extLst>
            <a:ext uri="{FF2B5EF4-FFF2-40B4-BE49-F238E27FC236}">
              <a16:creationId xmlns:a16="http://schemas.microsoft.com/office/drawing/2014/main" id="{A772B56D-741E-4F74-8E14-1BE8CB362D3D}"/>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27" name="ZoneTexte 2126">
          <a:extLst>
            <a:ext uri="{FF2B5EF4-FFF2-40B4-BE49-F238E27FC236}">
              <a16:creationId xmlns:a16="http://schemas.microsoft.com/office/drawing/2014/main" id="{DB5EF794-BD65-47C1-9AA0-D235C1DEDB4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28" name="ZoneTexte 2127">
          <a:extLst>
            <a:ext uri="{FF2B5EF4-FFF2-40B4-BE49-F238E27FC236}">
              <a16:creationId xmlns:a16="http://schemas.microsoft.com/office/drawing/2014/main" id="{A929F939-1737-48CE-A0A3-BF1C61DB0C75}"/>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29" name="ZoneTexte 2128">
          <a:extLst>
            <a:ext uri="{FF2B5EF4-FFF2-40B4-BE49-F238E27FC236}">
              <a16:creationId xmlns:a16="http://schemas.microsoft.com/office/drawing/2014/main" id="{019265F1-F550-41A2-A95E-660F362CFC4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30" name="ZoneTexte 2129">
          <a:extLst>
            <a:ext uri="{FF2B5EF4-FFF2-40B4-BE49-F238E27FC236}">
              <a16:creationId xmlns:a16="http://schemas.microsoft.com/office/drawing/2014/main" id="{AE81C59C-90D5-400F-81F2-5FB038902303}"/>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31" name="ZoneTexte 2130">
          <a:extLst>
            <a:ext uri="{FF2B5EF4-FFF2-40B4-BE49-F238E27FC236}">
              <a16:creationId xmlns:a16="http://schemas.microsoft.com/office/drawing/2014/main" id="{73180FFF-BBBD-46BA-9426-E160908F388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32" name="ZoneTexte 2131">
          <a:extLst>
            <a:ext uri="{FF2B5EF4-FFF2-40B4-BE49-F238E27FC236}">
              <a16:creationId xmlns:a16="http://schemas.microsoft.com/office/drawing/2014/main" id="{3F96F222-E1DF-4635-B5B1-B6B1847A795F}"/>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33" name="ZoneTexte 2132">
          <a:extLst>
            <a:ext uri="{FF2B5EF4-FFF2-40B4-BE49-F238E27FC236}">
              <a16:creationId xmlns:a16="http://schemas.microsoft.com/office/drawing/2014/main" id="{D77D3CF8-C95A-43E6-9400-A3C6892B4ED5}"/>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34" name="ZoneTexte 2133">
          <a:extLst>
            <a:ext uri="{FF2B5EF4-FFF2-40B4-BE49-F238E27FC236}">
              <a16:creationId xmlns:a16="http://schemas.microsoft.com/office/drawing/2014/main" id="{DD3C3824-13B6-4CF5-8A21-D8B3543877C3}"/>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35" name="ZoneTexte 2134">
          <a:extLst>
            <a:ext uri="{FF2B5EF4-FFF2-40B4-BE49-F238E27FC236}">
              <a16:creationId xmlns:a16="http://schemas.microsoft.com/office/drawing/2014/main" id="{5E7F2FC8-961B-4B3D-8A0F-903A9C59F0D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36" name="ZoneTexte 2135">
          <a:extLst>
            <a:ext uri="{FF2B5EF4-FFF2-40B4-BE49-F238E27FC236}">
              <a16:creationId xmlns:a16="http://schemas.microsoft.com/office/drawing/2014/main" id="{C24B95B2-9DA2-47A4-BC42-ED6FE493D7F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37" name="ZoneTexte 2136">
          <a:extLst>
            <a:ext uri="{FF2B5EF4-FFF2-40B4-BE49-F238E27FC236}">
              <a16:creationId xmlns:a16="http://schemas.microsoft.com/office/drawing/2014/main" id="{7BEC51E9-256D-48F3-A0DE-40263562AB3F}"/>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38" name="ZoneTexte 2137">
          <a:extLst>
            <a:ext uri="{FF2B5EF4-FFF2-40B4-BE49-F238E27FC236}">
              <a16:creationId xmlns:a16="http://schemas.microsoft.com/office/drawing/2014/main" id="{41E2EA8C-4D7A-495A-B27D-A3F539D6B908}"/>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39" name="ZoneTexte 2138">
          <a:extLst>
            <a:ext uri="{FF2B5EF4-FFF2-40B4-BE49-F238E27FC236}">
              <a16:creationId xmlns:a16="http://schemas.microsoft.com/office/drawing/2014/main" id="{6EA8543B-E969-4257-B2BE-2BF58712FCFC}"/>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40" name="ZoneTexte 2139">
          <a:extLst>
            <a:ext uri="{FF2B5EF4-FFF2-40B4-BE49-F238E27FC236}">
              <a16:creationId xmlns:a16="http://schemas.microsoft.com/office/drawing/2014/main" id="{DF631748-5660-4D6A-8C33-DD837F20D91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41" name="ZoneTexte 2140">
          <a:extLst>
            <a:ext uri="{FF2B5EF4-FFF2-40B4-BE49-F238E27FC236}">
              <a16:creationId xmlns:a16="http://schemas.microsoft.com/office/drawing/2014/main" id="{5E1911C5-E3B6-46D9-8864-E31D6401254A}"/>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42" name="ZoneTexte 2141">
          <a:extLst>
            <a:ext uri="{FF2B5EF4-FFF2-40B4-BE49-F238E27FC236}">
              <a16:creationId xmlns:a16="http://schemas.microsoft.com/office/drawing/2014/main" id="{DD43FEC3-F5F1-43B3-BD79-85E5EB38A69D}"/>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43" name="ZoneTexte 2142">
          <a:extLst>
            <a:ext uri="{FF2B5EF4-FFF2-40B4-BE49-F238E27FC236}">
              <a16:creationId xmlns:a16="http://schemas.microsoft.com/office/drawing/2014/main" id="{7D3FEB50-FB90-43E2-9C9F-71803708FDBF}"/>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44" name="ZoneTexte 2143">
          <a:extLst>
            <a:ext uri="{FF2B5EF4-FFF2-40B4-BE49-F238E27FC236}">
              <a16:creationId xmlns:a16="http://schemas.microsoft.com/office/drawing/2014/main" id="{95658C15-98FA-4990-B3AB-9FD81F310AB9}"/>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45" name="ZoneTexte 2144">
          <a:extLst>
            <a:ext uri="{FF2B5EF4-FFF2-40B4-BE49-F238E27FC236}">
              <a16:creationId xmlns:a16="http://schemas.microsoft.com/office/drawing/2014/main" id="{DB3DF4F5-9F68-46ED-A79B-95937C926068}"/>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46" name="ZoneTexte 2145">
          <a:extLst>
            <a:ext uri="{FF2B5EF4-FFF2-40B4-BE49-F238E27FC236}">
              <a16:creationId xmlns:a16="http://schemas.microsoft.com/office/drawing/2014/main" id="{17235A1C-4B4D-4E25-98B9-94D3D68EBD71}"/>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47" name="ZoneTexte 2146">
          <a:extLst>
            <a:ext uri="{FF2B5EF4-FFF2-40B4-BE49-F238E27FC236}">
              <a16:creationId xmlns:a16="http://schemas.microsoft.com/office/drawing/2014/main" id="{EA7CC260-E248-41A0-A0F6-D08F83573C40}"/>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48" name="ZoneTexte 2147">
          <a:extLst>
            <a:ext uri="{FF2B5EF4-FFF2-40B4-BE49-F238E27FC236}">
              <a16:creationId xmlns:a16="http://schemas.microsoft.com/office/drawing/2014/main" id="{5BAE18DC-0272-48A2-BE68-6BFE14C9813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49" name="ZoneTexte 2148">
          <a:extLst>
            <a:ext uri="{FF2B5EF4-FFF2-40B4-BE49-F238E27FC236}">
              <a16:creationId xmlns:a16="http://schemas.microsoft.com/office/drawing/2014/main" id="{9B16D99A-F7E4-4192-B72C-A75C11A810C2}"/>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50" name="ZoneTexte 2149">
          <a:extLst>
            <a:ext uri="{FF2B5EF4-FFF2-40B4-BE49-F238E27FC236}">
              <a16:creationId xmlns:a16="http://schemas.microsoft.com/office/drawing/2014/main" id="{2731CD36-BEFD-449A-9679-1054D67D3B9A}"/>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51" name="ZoneTexte 2150">
          <a:extLst>
            <a:ext uri="{FF2B5EF4-FFF2-40B4-BE49-F238E27FC236}">
              <a16:creationId xmlns:a16="http://schemas.microsoft.com/office/drawing/2014/main" id="{F023C476-5ABC-4668-A5F4-5358D5F60780}"/>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52" name="ZoneTexte 2151">
          <a:extLst>
            <a:ext uri="{FF2B5EF4-FFF2-40B4-BE49-F238E27FC236}">
              <a16:creationId xmlns:a16="http://schemas.microsoft.com/office/drawing/2014/main" id="{C2FDD22C-42FA-4FE5-B5D1-CAEF6BE51E98}"/>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53" name="ZoneTexte 2152">
          <a:extLst>
            <a:ext uri="{FF2B5EF4-FFF2-40B4-BE49-F238E27FC236}">
              <a16:creationId xmlns:a16="http://schemas.microsoft.com/office/drawing/2014/main" id="{2F100842-BC81-4819-8DF5-9B33D137590D}"/>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54" name="ZoneTexte 2153">
          <a:extLst>
            <a:ext uri="{FF2B5EF4-FFF2-40B4-BE49-F238E27FC236}">
              <a16:creationId xmlns:a16="http://schemas.microsoft.com/office/drawing/2014/main" id="{72EB5972-B6DD-4BC3-9DCA-A666C8CF7807}"/>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55" name="ZoneTexte 2154">
          <a:extLst>
            <a:ext uri="{FF2B5EF4-FFF2-40B4-BE49-F238E27FC236}">
              <a16:creationId xmlns:a16="http://schemas.microsoft.com/office/drawing/2014/main" id="{8B0862E0-336A-4542-930C-9491A723DDA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56" name="ZoneTexte 2155">
          <a:extLst>
            <a:ext uri="{FF2B5EF4-FFF2-40B4-BE49-F238E27FC236}">
              <a16:creationId xmlns:a16="http://schemas.microsoft.com/office/drawing/2014/main" id="{22383DFB-165D-45E1-8948-A0DE8CE6D8E0}"/>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57" name="ZoneTexte 2156">
          <a:extLst>
            <a:ext uri="{FF2B5EF4-FFF2-40B4-BE49-F238E27FC236}">
              <a16:creationId xmlns:a16="http://schemas.microsoft.com/office/drawing/2014/main" id="{35E465DF-3345-4678-8ACC-AE6B649087E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58" name="ZoneTexte 2157">
          <a:extLst>
            <a:ext uri="{FF2B5EF4-FFF2-40B4-BE49-F238E27FC236}">
              <a16:creationId xmlns:a16="http://schemas.microsoft.com/office/drawing/2014/main" id="{DE84229A-FF96-4CFD-BA6A-6AEE1DBE10B5}"/>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59" name="ZoneTexte 2158">
          <a:extLst>
            <a:ext uri="{FF2B5EF4-FFF2-40B4-BE49-F238E27FC236}">
              <a16:creationId xmlns:a16="http://schemas.microsoft.com/office/drawing/2014/main" id="{91499621-4DAA-4D86-8801-6F5AD123712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60" name="ZoneTexte 2159">
          <a:extLst>
            <a:ext uri="{FF2B5EF4-FFF2-40B4-BE49-F238E27FC236}">
              <a16:creationId xmlns:a16="http://schemas.microsoft.com/office/drawing/2014/main" id="{C02FDE50-2D38-4759-99D1-7269939C52E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61" name="ZoneTexte 2160">
          <a:extLst>
            <a:ext uri="{FF2B5EF4-FFF2-40B4-BE49-F238E27FC236}">
              <a16:creationId xmlns:a16="http://schemas.microsoft.com/office/drawing/2014/main" id="{DDF406A4-FF9F-4F3F-8CD5-4053D1D638B6}"/>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62" name="ZoneTexte 2161">
          <a:extLst>
            <a:ext uri="{FF2B5EF4-FFF2-40B4-BE49-F238E27FC236}">
              <a16:creationId xmlns:a16="http://schemas.microsoft.com/office/drawing/2014/main" id="{6395C47C-DB3D-466A-82EC-F78386CE95BA}"/>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63" name="ZoneTexte 2162">
          <a:extLst>
            <a:ext uri="{FF2B5EF4-FFF2-40B4-BE49-F238E27FC236}">
              <a16:creationId xmlns:a16="http://schemas.microsoft.com/office/drawing/2014/main" id="{950728AF-21B0-4158-8C24-E49E3B3CB4F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64" name="ZoneTexte 2163">
          <a:extLst>
            <a:ext uri="{FF2B5EF4-FFF2-40B4-BE49-F238E27FC236}">
              <a16:creationId xmlns:a16="http://schemas.microsoft.com/office/drawing/2014/main" id="{A14D8D80-294A-45D8-876B-177318C29491}"/>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65" name="ZoneTexte 2164">
          <a:extLst>
            <a:ext uri="{FF2B5EF4-FFF2-40B4-BE49-F238E27FC236}">
              <a16:creationId xmlns:a16="http://schemas.microsoft.com/office/drawing/2014/main" id="{9869EFD0-DBE7-4F5F-80F5-7CF74E2299B2}"/>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66" name="ZoneTexte 2165">
          <a:extLst>
            <a:ext uri="{FF2B5EF4-FFF2-40B4-BE49-F238E27FC236}">
              <a16:creationId xmlns:a16="http://schemas.microsoft.com/office/drawing/2014/main" id="{A60FB3F0-C3A9-4DB5-81D9-70C9E6A752E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67" name="ZoneTexte 2166">
          <a:extLst>
            <a:ext uri="{FF2B5EF4-FFF2-40B4-BE49-F238E27FC236}">
              <a16:creationId xmlns:a16="http://schemas.microsoft.com/office/drawing/2014/main" id="{5A5D1055-1176-4642-98CD-96E09DD94098}"/>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68" name="ZoneTexte 2167">
          <a:extLst>
            <a:ext uri="{FF2B5EF4-FFF2-40B4-BE49-F238E27FC236}">
              <a16:creationId xmlns:a16="http://schemas.microsoft.com/office/drawing/2014/main" id="{511DB2AD-BC91-4FA2-9089-25D3DF75241D}"/>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69" name="ZoneTexte 2168">
          <a:extLst>
            <a:ext uri="{FF2B5EF4-FFF2-40B4-BE49-F238E27FC236}">
              <a16:creationId xmlns:a16="http://schemas.microsoft.com/office/drawing/2014/main" id="{8BEFA8B6-3A46-4F80-9E10-C8251CA4B4C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70" name="ZoneTexte 2169">
          <a:extLst>
            <a:ext uri="{FF2B5EF4-FFF2-40B4-BE49-F238E27FC236}">
              <a16:creationId xmlns:a16="http://schemas.microsoft.com/office/drawing/2014/main" id="{95D1537E-694C-4F08-90FA-3BE533940FD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71" name="ZoneTexte 2170">
          <a:extLst>
            <a:ext uri="{FF2B5EF4-FFF2-40B4-BE49-F238E27FC236}">
              <a16:creationId xmlns:a16="http://schemas.microsoft.com/office/drawing/2014/main" id="{FD179198-7C6E-4778-AC4E-9A4AA41FE60D}"/>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72" name="ZoneTexte 2171">
          <a:extLst>
            <a:ext uri="{FF2B5EF4-FFF2-40B4-BE49-F238E27FC236}">
              <a16:creationId xmlns:a16="http://schemas.microsoft.com/office/drawing/2014/main" id="{C7843967-96FE-4DFC-AE9D-FA0F0F89AAC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73" name="ZoneTexte 2172">
          <a:extLst>
            <a:ext uri="{FF2B5EF4-FFF2-40B4-BE49-F238E27FC236}">
              <a16:creationId xmlns:a16="http://schemas.microsoft.com/office/drawing/2014/main" id="{2E488A7D-AB89-4600-9012-81540159D53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74" name="ZoneTexte 2173">
          <a:extLst>
            <a:ext uri="{FF2B5EF4-FFF2-40B4-BE49-F238E27FC236}">
              <a16:creationId xmlns:a16="http://schemas.microsoft.com/office/drawing/2014/main" id="{FC9D0AC8-6A65-452E-8147-D4E9986C5AE5}"/>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75" name="ZoneTexte 2174">
          <a:extLst>
            <a:ext uri="{FF2B5EF4-FFF2-40B4-BE49-F238E27FC236}">
              <a16:creationId xmlns:a16="http://schemas.microsoft.com/office/drawing/2014/main" id="{33F8D2ED-C168-4AA2-95DA-E0DCFBECC248}"/>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76" name="ZoneTexte 2175">
          <a:extLst>
            <a:ext uri="{FF2B5EF4-FFF2-40B4-BE49-F238E27FC236}">
              <a16:creationId xmlns:a16="http://schemas.microsoft.com/office/drawing/2014/main" id="{EB1A19EB-520E-4BF4-8E7E-9CF62000EC6C}"/>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77" name="ZoneTexte 2176">
          <a:extLst>
            <a:ext uri="{FF2B5EF4-FFF2-40B4-BE49-F238E27FC236}">
              <a16:creationId xmlns:a16="http://schemas.microsoft.com/office/drawing/2014/main" id="{05209BED-C1C7-4636-93E1-9AA02592F32A}"/>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78" name="ZoneTexte 2177">
          <a:extLst>
            <a:ext uri="{FF2B5EF4-FFF2-40B4-BE49-F238E27FC236}">
              <a16:creationId xmlns:a16="http://schemas.microsoft.com/office/drawing/2014/main" id="{196FFEA6-5C29-4930-A112-92F2657698D9}"/>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79" name="ZoneTexte 2178">
          <a:extLst>
            <a:ext uri="{FF2B5EF4-FFF2-40B4-BE49-F238E27FC236}">
              <a16:creationId xmlns:a16="http://schemas.microsoft.com/office/drawing/2014/main" id="{3E245781-78C6-4789-A242-94A3D8FE9576}"/>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80" name="ZoneTexte 2179">
          <a:extLst>
            <a:ext uri="{FF2B5EF4-FFF2-40B4-BE49-F238E27FC236}">
              <a16:creationId xmlns:a16="http://schemas.microsoft.com/office/drawing/2014/main" id="{9A2996CD-CFA6-4F8A-8A70-2584CAE6C4B5}"/>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81" name="ZoneTexte 2180">
          <a:extLst>
            <a:ext uri="{FF2B5EF4-FFF2-40B4-BE49-F238E27FC236}">
              <a16:creationId xmlns:a16="http://schemas.microsoft.com/office/drawing/2014/main" id="{9DE8F7DC-6FC3-4BA8-8357-D17E5031F375}"/>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82" name="ZoneTexte 2181">
          <a:extLst>
            <a:ext uri="{FF2B5EF4-FFF2-40B4-BE49-F238E27FC236}">
              <a16:creationId xmlns:a16="http://schemas.microsoft.com/office/drawing/2014/main" id="{5D5629E2-7442-4575-9F76-E9EA4DB471E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83" name="ZoneTexte 2182">
          <a:extLst>
            <a:ext uri="{FF2B5EF4-FFF2-40B4-BE49-F238E27FC236}">
              <a16:creationId xmlns:a16="http://schemas.microsoft.com/office/drawing/2014/main" id="{67DE89A0-93AF-4645-BF91-E8A36AA87573}"/>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84" name="ZoneTexte 2183">
          <a:extLst>
            <a:ext uri="{FF2B5EF4-FFF2-40B4-BE49-F238E27FC236}">
              <a16:creationId xmlns:a16="http://schemas.microsoft.com/office/drawing/2014/main" id="{6AE5B03A-CC08-474B-9D6E-CFFC78726322}"/>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85" name="ZoneTexte 2184">
          <a:extLst>
            <a:ext uri="{FF2B5EF4-FFF2-40B4-BE49-F238E27FC236}">
              <a16:creationId xmlns:a16="http://schemas.microsoft.com/office/drawing/2014/main" id="{8A507444-B796-46F0-A031-5A676C35D6A1}"/>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86" name="ZoneTexte 2185">
          <a:extLst>
            <a:ext uri="{FF2B5EF4-FFF2-40B4-BE49-F238E27FC236}">
              <a16:creationId xmlns:a16="http://schemas.microsoft.com/office/drawing/2014/main" id="{9125F127-EE14-4CA9-8303-3074ABD38D4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87" name="ZoneTexte 2186">
          <a:extLst>
            <a:ext uri="{FF2B5EF4-FFF2-40B4-BE49-F238E27FC236}">
              <a16:creationId xmlns:a16="http://schemas.microsoft.com/office/drawing/2014/main" id="{A6E91156-580B-42BA-BA8E-902AB703C23C}"/>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88" name="ZoneTexte 2187">
          <a:extLst>
            <a:ext uri="{FF2B5EF4-FFF2-40B4-BE49-F238E27FC236}">
              <a16:creationId xmlns:a16="http://schemas.microsoft.com/office/drawing/2014/main" id="{8474D717-4958-4D07-9F13-253E5861D0E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89" name="ZoneTexte 2188">
          <a:extLst>
            <a:ext uri="{FF2B5EF4-FFF2-40B4-BE49-F238E27FC236}">
              <a16:creationId xmlns:a16="http://schemas.microsoft.com/office/drawing/2014/main" id="{C6FE77B7-37BA-435C-9690-4035ED324503}"/>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90" name="ZoneTexte 2189">
          <a:extLst>
            <a:ext uri="{FF2B5EF4-FFF2-40B4-BE49-F238E27FC236}">
              <a16:creationId xmlns:a16="http://schemas.microsoft.com/office/drawing/2014/main" id="{D595D6EF-65DB-44C5-83AE-C71EAF6F0EA9}"/>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91" name="ZoneTexte 2190">
          <a:extLst>
            <a:ext uri="{FF2B5EF4-FFF2-40B4-BE49-F238E27FC236}">
              <a16:creationId xmlns:a16="http://schemas.microsoft.com/office/drawing/2014/main" id="{1BBDEE6E-8727-416F-9814-BB3D0DFCD1B0}"/>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92" name="ZoneTexte 2191">
          <a:extLst>
            <a:ext uri="{FF2B5EF4-FFF2-40B4-BE49-F238E27FC236}">
              <a16:creationId xmlns:a16="http://schemas.microsoft.com/office/drawing/2014/main" id="{BF0EB8A5-B113-4134-B71D-E5E4592C071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93" name="ZoneTexte 2192">
          <a:extLst>
            <a:ext uri="{FF2B5EF4-FFF2-40B4-BE49-F238E27FC236}">
              <a16:creationId xmlns:a16="http://schemas.microsoft.com/office/drawing/2014/main" id="{3D76C320-4EE0-45D7-AAEE-F52776FE646C}"/>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94" name="ZoneTexte 2193">
          <a:extLst>
            <a:ext uri="{FF2B5EF4-FFF2-40B4-BE49-F238E27FC236}">
              <a16:creationId xmlns:a16="http://schemas.microsoft.com/office/drawing/2014/main" id="{B275113C-7134-47FD-A079-568AECE92B0D}"/>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95" name="ZoneTexte 2194">
          <a:extLst>
            <a:ext uri="{FF2B5EF4-FFF2-40B4-BE49-F238E27FC236}">
              <a16:creationId xmlns:a16="http://schemas.microsoft.com/office/drawing/2014/main" id="{3320CFA1-760E-43B1-8105-41C9C03B8816}"/>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96" name="ZoneTexte 2195">
          <a:extLst>
            <a:ext uri="{FF2B5EF4-FFF2-40B4-BE49-F238E27FC236}">
              <a16:creationId xmlns:a16="http://schemas.microsoft.com/office/drawing/2014/main" id="{3F6DEBE4-AF11-4F1F-B06A-8D5DC8462B5F}"/>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97" name="ZoneTexte 2196">
          <a:extLst>
            <a:ext uri="{FF2B5EF4-FFF2-40B4-BE49-F238E27FC236}">
              <a16:creationId xmlns:a16="http://schemas.microsoft.com/office/drawing/2014/main" id="{0ACE0F26-03E8-4FC6-8BFB-91AD295D9BE1}"/>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98" name="ZoneTexte 2197">
          <a:extLst>
            <a:ext uri="{FF2B5EF4-FFF2-40B4-BE49-F238E27FC236}">
              <a16:creationId xmlns:a16="http://schemas.microsoft.com/office/drawing/2014/main" id="{7B33916D-6E2D-4E26-885E-BFE3F45B238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199" name="ZoneTexte 2198">
          <a:extLst>
            <a:ext uri="{FF2B5EF4-FFF2-40B4-BE49-F238E27FC236}">
              <a16:creationId xmlns:a16="http://schemas.microsoft.com/office/drawing/2014/main" id="{32D50EF1-EB3D-484D-B760-83BF5CB8AA61}"/>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00" name="ZoneTexte 2199">
          <a:extLst>
            <a:ext uri="{FF2B5EF4-FFF2-40B4-BE49-F238E27FC236}">
              <a16:creationId xmlns:a16="http://schemas.microsoft.com/office/drawing/2014/main" id="{436D957C-290B-4D21-9211-B5459FEE1521}"/>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01" name="ZoneTexte 2200">
          <a:extLst>
            <a:ext uri="{FF2B5EF4-FFF2-40B4-BE49-F238E27FC236}">
              <a16:creationId xmlns:a16="http://schemas.microsoft.com/office/drawing/2014/main" id="{DF821421-534F-46A5-A772-5818C7528575}"/>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02" name="ZoneTexte 2201">
          <a:extLst>
            <a:ext uri="{FF2B5EF4-FFF2-40B4-BE49-F238E27FC236}">
              <a16:creationId xmlns:a16="http://schemas.microsoft.com/office/drawing/2014/main" id="{53E4CF5B-F4E2-47D1-92BC-120EA4C87C5A}"/>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03" name="ZoneTexte 2202">
          <a:extLst>
            <a:ext uri="{FF2B5EF4-FFF2-40B4-BE49-F238E27FC236}">
              <a16:creationId xmlns:a16="http://schemas.microsoft.com/office/drawing/2014/main" id="{DC51E61D-35C8-4DF6-A6E1-7EB22E6D006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04" name="ZoneTexte 2203">
          <a:extLst>
            <a:ext uri="{FF2B5EF4-FFF2-40B4-BE49-F238E27FC236}">
              <a16:creationId xmlns:a16="http://schemas.microsoft.com/office/drawing/2014/main" id="{C60E8894-9E8B-4F92-9A21-7EADFD6EEB86}"/>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05" name="ZoneTexte 2204">
          <a:extLst>
            <a:ext uri="{FF2B5EF4-FFF2-40B4-BE49-F238E27FC236}">
              <a16:creationId xmlns:a16="http://schemas.microsoft.com/office/drawing/2014/main" id="{A49CA3EE-B4A9-4D5B-AAE2-787871572B53}"/>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06" name="ZoneTexte 2205">
          <a:extLst>
            <a:ext uri="{FF2B5EF4-FFF2-40B4-BE49-F238E27FC236}">
              <a16:creationId xmlns:a16="http://schemas.microsoft.com/office/drawing/2014/main" id="{FF764A38-07CD-4C19-B586-68FB04CC64B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07" name="ZoneTexte 2206">
          <a:extLst>
            <a:ext uri="{FF2B5EF4-FFF2-40B4-BE49-F238E27FC236}">
              <a16:creationId xmlns:a16="http://schemas.microsoft.com/office/drawing/2014/main" id="{8E2BB8EF-0079-4A3B-8B08-D6941FCCACFA}"/>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08" name="ZoneTexte 2207">
          <a:extLst>
            <a:ext uri="{FF2B5EF4-FFF2-40B4-BE49-F238E27FC236}">
              <a16:creationId xmlns:a16="http://schemas.microsoft.com/office/drawing/2014/main" id="{6EDD868B-D88B-4FA7-9A2E-49BE64D1ABC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09" name="ZoneTexte 2208">
          <a:extLst>
            <a:ext uri="{FF2B5EF4-FFF2-40B4-BE49-F238E27FC236}">
              <a16:creationId xmlns:a16="http://schemas.microsoft.com/office/drawing/2014/main" id="{7124CD94-E172-4813-AC2A-A9EE78CFD118}"/>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10" name="ZoneTexte 2209">
          <a:extLst>
            <a:ext uri="{FF2B5EF4-FFF2-40B4-BE49-F238E27FC236}">
              <a16:creationId xmlns:a16="http://schemas.microsoft.com/office/drawing/2014/main" id="{A9BC926F-77EB-44E6-84C4-543FB24660AF}"/>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11" name="ZoneTexte 2210">
          <a:extLst>
            <a:ext uri="{FF2B5EF4-FFF2-40B4-BE49-F238E27FC236}">
              <a16:creationId xmlns:a16="http://schemas.microsoft.com/office/drawing/2014/main" id="{44987710-F32A-41F9-87BB-0CDB413D001D}"/>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12" name="ZoneTexte 2211">
          <a:extLst>
            <a:ext uri="{FF2B5EF4-FFF2-40B4-BE49-F238E27FC236}">
              <a16:creationId xmlns:a16="http://schemas.microsoft.com/office/drawing/2014/main" id="{725CC88B-2908-49C3-AD1E-BD7C68E27687}"/>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13" name="ZoneTexte 2212">
          <a:extLst>
            <a:ext uri="{FF2B5EF4-FFF2-40B4-BE49-F238E27FC236}">
              <a16:creationId xmlns:a16="http://schemas.microsoft.com/office/drawing/2014/main" id="{C270BD9F-A5FA-4267-A5EE-67BABF5B1B1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14" name="ZoneTexte 2213">
          <a:extLst>
            <a:ext uri="{FF2B5EF4-FFF2-40B4-BE49-F238E27FC236}">
              <a16:creationId xmlns:a16="http://schemas.microsoft.com/office/drawing/2014/main" id="{0D068AA1-BF6C-440E-9CC0-DC4C3CA87B8E}"/>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15" name="ZoneTexte 2214">
          <a:extLst>
            <a:ext uri="{FF2B5EF4-FFF2-40B4-BE49-F238E27FC236}">
              <a16:creationId xmlns:a16="http://schemas.microsoft.com/office/drawing/2014/main" id="{74ECD76F-C012-43CC-A680-2BD5D00B0462}"/>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16" name="ZoneTexte 2215">
          <a:extLst>
            <a:ext uri="{FF2B5EF4-FFF2-40B4-BE49-F238E27FC236}">
              <a16:creationId xmlns:a16="http://schemas.microsoft.com/office/drawing/2014/main" id="{13BC9EC2-11E8-43CA-8199-8300D6E80CF5}"/>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17" name="ZoneTexte 2216">
          <a:extLst>
            <a:ext uri="{FF2B5EF4-FFF2-40B4-BE49-F238E27FC236}">
              <a16:creationId xmlns:a16="http://schemas.microsoft.com/office/drawing/2014/main" id="{C3894021-97B3-4092-8806-6B62392EF73F}"/>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18" name="ZoneTexte 2217">
          <a:extLst>
            <a:ext uri="{FF2B5EF4-FFF2-40B4-BE49-F238E27FC236}">
              <a16:creationId xmlns:a16="http://schemas.microsoft.com/office/drawing/2014/main" id="{13339846-8D9F-457B-914A-AE30EDE662D7}"/>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19" name="ZoneTexte 2218">
          <a:extLst>
            <a:ext uri="{FF2B5EF4-FFF2-40B4-BE49-F238E27FC236}">
              <a16:creationId xmlns:a16="http://schemas.microsoft.com/office/drawing/2014/main" id="{3873B5DB-9B60-4DA3-A20F-C727C1C7B380}"/>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20" name="ZoneTexte 2219">
          <a:extLst>
            <a:ext uri="{FF2B5EF4-FFF2-40B4-BE49-F238E27FC236}">
              <a16:creationId xmlns:a16="http://schemas.microsoft.com/office/drawing/2014/main" id="{9DD686AB-6311-436C-8191-E593ADD0D2FD}"/>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21" name="ZoneTexte 2220">
          <a:extLst>
            <a:ext uri="{FF2B5EF4-FFF2-40B4-BE49-F238E27FC236}">
              <a16:creationId xmlns:a16="http://schemas.microsoft.com/office/drawing/2014/main" id="{2C1D42D1-3139-4AD6-8879-B9C29CDCBE41}"/>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22" name="ZoneTexte 2221">
          <a:extLst>
            <a:ext uri="{FF2B5EF4-FFF2-40B4-BE49-F238E27FC236}">
              <a16:creationId xmlns:a16="http://schemas.microsoft.com/office/drawing/2014/main" id="{37AEDA8C-017D-4A14-AB8C-51B954D792E7}"/>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23" name="ZoneTexte 2222">
          <a:extLst>
            <a:ext uri="{FF2B5EF4-FFF2-40B4-BE49-F238E27FC236}">
              <a16:creationId xmlns:a16="http://schemas.microsoft.com/office/drawing/2014/main" id="{7E0F2A09-D4C3-4A14-8E2D-6D1D180F1E7D}"/>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24" name="ZoneTexte 2223">
          <a:extLst>
            <a:ext uri="{FF2B5EF4-FFF2-40B4-BE49-F238E27FC236}">
              <a16:creationId xmlns:a16="http://schemas.microsoft.com/office/drawing/2014/main" id="{29D9B421-C515-45E2-8B4F-2090EC539B0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25" name="ZoneTexte 2224">
          <a:extLst>
            <a:ext uri="{FF2B5EF4-FFF2-40B4-BE49-F238E27FC236}">
              <a16:creationId xmlns:a16="http://schemas.microsoft.com/office/drawing/2014/main" id="{32EDE388-3045-4685-99B6-1E1836F1DF5A}"/>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26" name="ZoneTexte 2225">
          <a:extLst>
            <a:ext uri="{FF2B5EF4-FFF2-40B4-BE49-F238E27FC236}">
              <a16:creationId xmlns:a16="http://schemas.microsoft.com/office/drawing/2014/main" id="{3EF55BB7-BAA1-4CAF-B2C8-28B136F22075}"/>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27" name="ZoneTexte 2226">
          <a:extLst>
            <a:ext uri="{FF2B5EF4-FFF2-40B4-BE49-F238E27FC236}">
              <a16:creationId xmlns:a16="http://schemas.microsoft.com/office/drawing/2014/main" id="{0EDD5F51-0C1E-4E18-9AA6-E48AB9185FCC}"/>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28" name="ZoneTexte 2227">
          <a:extLst>
            <a:ext uri="{FF2B5EF4-FFF2-40B4-BE49-F238E27FC236}">
              <a16:creationId xmlns:a16="http://schemas.microsoft.com/office/drawing/2014/main" id="{6FC8B494-DF76-441C-8F77-414FB9A15B29}"/>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29" name="ZoneTexte 2228">
          <a:extLst>
            <a:ext uri="{FF2B5EF4-FFF2-40B4-BE49-F238E27FC236}">
              <a16:creationId xmlns:a16="http://schemas.microsoft.com/office/drawing/2014/main" id="{BC4CDE71-1489-48B1-8ADC-D713943E4B89}"/>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30" name="ZoneTexte 2229">
          <a:extLst>
            <a:ext uri="{FF2B5EF4-FFF2-40B4-BE49-F238E27FC236}">
              <a16:creationId xmlns:a16="http://schemas.microsoft.com/office/drawing/2014/main" id="{558600B7-6DBE-4C36-91C3-CA9037F78A7F}"/>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31" name="ZoneTexte 2230">
          <a:extLst>
            <a:ext uri="{FF2B5EF4-FFF2-40B4-BE49-F238E27FC236}">
              <a16:creationId xmlns:a16="http://schemas.microsoft.com/office/drawing/2014/main" id="{1280B27A-796B-486A-89EF-A03465420096}"/>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32" name="ZoneTexte 2231">
          <a:extLst>
            <a:ext uri="{FF2B5EF4-FFF2-40B4-BE49-F238E27FC236}">
              <a16:creationId xmlns:a16="http://schemas.microsoft.com/office/drawing/2014/main" id="{EF6F8725-82C8-44FA-9C62-6F74679C3E02}"/>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33" name="ZoneTexte 2232">
          <a:extLst>
            <a:ext uri="{FF2B5EF4-FFF2-40B4-BE49-F238E27FC236}">
              <a16:creationId xmlns:a16="http://schemas.microsoft.com/office/drawing/2014/main" id="{A700C2BF-41DF-4FB7-9E87-0C0595700BA9}"/>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34" name="ZoneTexte 2233">
          <a:extLst>
            <a:ext uri="{FF2B5EF4-FFF2-40B4-BE49-F238E27FC236}">
              <a16:creationId xmlns:a16="http://schemas.microsoft.com/office/drawing/2014/main" id="{AAB3CC75-5990-4CA6-A1A4-3FC377457FB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35" name="ZoneTexte 2234">
          <a:extLst>
            <a:ext uri="{FF2B5EF4-FFF2-40B4-BE49-F238E27FC236}">
              <a16:creationId xmlns:a16="http://schemas.microsoft.com/office/drawing/2014/main" id="{8626A553-81A2-4BAA-A6EE-CE497A4CAB9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36" name="ZoneTexte 2235">
          <a:extLst>
            <a:ext uri="{FF2B5EF4-FFF2-40B4-BE49-F238E27FC236}">
              <a16:creationId xmlns:a16="http://schemas.microsoft.com/office/drawing/2014/main" id="{EDD22BDD-5A54-4D5A-BBAF-0D1C982C45C3}"/>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37" name="ZoneTexte 2236">
          <a:extLst>
            <a:ext uri="{FF2B5EF4-FFF2-40B4-BE49-F238E27FC236}">
              <a16:creationId xmlns:a16="http://schemas.microsoft.com/office/drawing/2014/main" id="{812AAA13-AED2-42B5-AB6B-CD4429A88F08}"/>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38" name="ZoneTexte 2237">
          <a:extLst>
            <a:ext uri="{FF2B5EF4-FFF2-40B4-BE49-F238E27FC236}">
              <a16:creationId xmlns:a16="http://schemas.microsoft.com/office/drawing/2014/main" id="{65C4016F-95B5-4986-8ACD-E97F8B05F097}"/>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39" name="ZoneTexte 2238">
          <a:extLst>
            <a:ext uri="{FF2B5EF4-FFF2-40B4-BE49-F238E27FC236}">
              <a16:creationId xmlns:a16="http://schemas.microsoft.com/office/drawing/2014/main" id="{5EFB1DDB-434C-4724-9A32-99E493FCE2B4}"/>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40" name="ZoneTexte 2239">
          <a:extLst>
            <a:ext uri="{FF2B5EF4-FFF2-40B4-BE49-F238E27FC236}">
              <a16:creationId xmlns:a16="http://schemas.microsoft.com/office/drawing/2014/main" id="{93155468-188D-4770-B19B-4823778E4055}"/>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41" name="ZoneTexte 2240">
          <a:extLst>
            <a:ext uri="{FF2B5EF4-FFF2-40B4-BE49-F238E27FC236}">
              <a16:creationId xmlns:a16="http://schemas.microsoft.com/office/drawing/2014/main" id="{9268E91E-7A94-4DBD-A93A-353A1BD76362}"/>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42" name="ZoneTexte 2241">
          <a:extLst>
            <a:ext uri="{FF2B5EF4-FFF2-40B4-BE49-F238E27FC236}">
              <a16:creationId xmlns:a16="http://schemas.microsoft.com/office/drawing/2014/main" id="{974E0787-F543-4DEE-B1A8-B16131995090}"/>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43" name="ZoneTexte 2242">
          <a:extLst>
            <a:ext uri="{FF2B5EF4-FFF2-40B4-BE49-F238E27FC236}">
              <a16:creationId xmlns:a16="http://schemas.microsoft.com/office/drawing/2014/main" id="{1908FA15-7ADF-4F14-A733-97AFC4295A99}"/>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44" name="ZoneTexte 2243">
          <a:extLst>
            <a:ext uri="{FF2B5EF4-FFF2-40B4-BE49-F238E27FC236}">
              <a16:creationId xmlns:a16="http://schemas.microsoft.com/office/drawing/2014/main" id="{A8E2F102-B0C4-45BB-A417-F4DEFB35E033}"/>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45" name="ZoneTexte 2244">
          <a:extLst>
            <a:ext uri="{FF2B5EF4-FFF2-40B4-BE49-F238E27FC236}">
              <a16:creationId xmlns:a16="http://schemas.microsoft.com/office/drawing/2014/main" id="{8EF3296B-6678-4975-BBAE-73F634EF49C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46" name="ZoneTexte 2245">
          <a:extLst>
            <a:ext uri="{FF2B5EF4-FFF2-40B4-BE49-F238E27FC236}">
              <a16:creationId xmlns:a16="http://schemas.microsoft.com/office/drawing/2014/main" id="{08486BB4-9D02-4BDB-9B7F-8D7C11816448}"/>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47" name="ZoneTexte 2246">
          <a:extLst>
            <a:ext uri="{FF2B5EF4-FFF2-40B4-BE49-F238E27FC236}">
              <a16:creationId xmlns:a16="http://schemas.microsoft.com/office/drawing/2014/main" id="{374DE51E-AACA-4E8F-8145-63C636FCE8A3}"/>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48" name="ZoneTexte 2247">
          <a:extLst>
            <a:ext uri="{FF2B5EF4-FFF2-40B4-BE49-F238E27FC236}">
              <a16:creationId xmlns:a16="http://schemas.microsoft.com/office/drawing/2014/main" id="{A9B33558-2F5A-4F41-9E87-83E9558F7F2D}"/>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49" name="ZoneTexte 2248">
          <a:extLst>
            <a:ext uri="{FF2B5EF4-FFF2-40B4-BE49-F238E27FC236}">
              <a16:creationId xmlns:a16="http://schemas.microsoft.com/office/drawing/2014/main" id="{1C86FA3E-62FC-4C9F-8C41-3BB8EFAF019B}"/>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50" name="ZoneTexte 2249">
          <a:extLst>
            <a:ext uri="{FF2B5EF4-FFF2-40B4-BE49-F238E27FC236}">
              <a16:creationId xmlns:a16="http://schemas.microsoft.com/office/drawing/2014/main" id="{F91D21E6-F8C8-4012-8A17-A383FEE8EB53}"/>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0" cy="172227"/>
    <xdr:sp macro="" textlink="">
      <xdr:nvSpPr>
        <xdr:cNvPr id="2251" name="ZoneTexte 2250">
          <a:extLst>
            <a:ext uri="{FF2B5EF4-FFF2-40B4-BE49-F238E27FC236}">
              <a16:creationId xmlns:a16="http://schemas.microsoft.com/office/drawing/2014/main" id="{5BF782D5-6279-4E7F-926F-5F255E958A5B}"/>
            </a:ext>
          </a:extLst>
        </xdr:cNvPr>
        <xdr:cNvSpPr txBox="1"/>
      </xdr:nvSpPr>
      <xdr:spPr>
        <a:xfrm>
          <a:off x="0" y="3995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52" name="ZoneTexte 2251">
          <a:extLst>
            <a:ext uri="{FF2B5EF4-FFF2-40B4-BE49-F238E27FC236}">
              <a16:creationId xmlns:a16="http://schemas.microsoft.com/office/drawing/2014/main" id="{8EF94AB5-3C8F-492E-8280-1A7696D8943D}"/>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53" name="ZoneTexte 2252">
          <a:extLst>
            <a:ext uri="{FF2B5EF4-FFF2-40B4-BE49-F238E27FC236}">
              <a16:creationId xmlns:a16="http://schemas.microsoft.com/office/drawing/2014/main" id="{014C4E93-104F-4A91-AB17-9BEE2C5471D5}"/>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0" cy="172227"/>
    <xdr:sp macro="" textlink="">
      <xdr:nvSpPr>
        <xdr:cNvPr id="2254" name="ZoneTexte 2253">
          <a:extLst>
            <a:ext uri="{FF2B5EF4-FFF2-40B4-BE49-F238E27FC236}">
              <a16:creationId xmlns:a16="http://schemas.microsoft.com/office/drawing/2014/main" id="{2CA6BC71-F8CB-4934-BD27-00FF6F42E2BC}"/>
            </a:ext>
          </a:extLst>
        </xdr:cNvPr>
        <xdr:cNvSpPr txBox="1"/>
      </xdr:nvSpPr>
      <xdr:spPr>
        <a:xfrm>
          <a:off x="0" y="3995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0" cy="172227"/>
    <xdr:sp macro="" textlink="">
      <xdr:nvSpPr>
        <xdr:cNvPr id="2255" name="ZoneTexte 2254">
          <a:extLst>
            <a:ext uri="{FF2B5EF4-FFF2-40B4-BE49-F238E27FC236}">
              <a16:creationId xmlns:a16="http://schemas.microsoft.com/office/drawing/2014/main" id="{AE3D8F05-800D-4FF8-BF7F-70672AD09155}"/>
            </a:ext>
          </a:extLst>
        </xdr:cNvPr>
        <xdr:cNvSpPr txBox="1"/>
      </xdr:nvSpPr>
      <xdr:spPr>
        <a:xfrm>
          <a:off x="0" y="3995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56" name="ZoneTexte 2255">
          <a:extLst>
            <a:ext uri="{FF2B5EF4-FFF2-40B4-BE49-F238E27FC236}">
              <a16:creationId xmlns:a16="http://schemas.microsoft.com/office/drawing/2014/main" id="{8D9F6E15-5E72-495B-93C0-ECD74ABFE975}"/>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0</xdr:rowOff>
    </xdr:from>
    <xdr:ext cx="0" cy="172227"/>
    <xdr:sp macro="" textlink="">
      <xdr:nvSpPr>
        <xdr:cNvPr id="2257" name="ZoneTexte 2256">
          <a:extLst>
            <a:ext uri="{FF2B5EF4-FFF2-40B4-BE49-F238E27FC236}">
              <a16:creationId xmlns:a16="http://schemas.microsoft.com/office/drawing/2014/main" id="{07443ED9-C78B-4126-8F95-BECBE264B7B2}"/>
            </a:ext>
          </a:extLst>
        </xdr:cNvPr>
        <xdr:cNvSpPr txBox="1"/>
      </xdr:nvSpPr>
      <xdr:spPr>
        <a:xfrm>
          <a:off x="0" y="3867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0" cy="172227"/>
    <xdr:sp macro="" textlink="">
      <xdr:nvSpPr>
        <xdr:cNvPr id="2258" name="ZoneTexte 2257">
          <a:extLst>
            <a:ext uri="{FF2B5EF4-FFF2-40B4-BE49-F238E27FC236}">
              <a16:creationId xmlns:a16="http://schemas.microsoft.com/office/drawing/2014/main" id="{A9EA9D6C-38D7-4728-98AB-797B8FD43230}"/>
            </a:ext>
          </a:extLst>
        </xdr:cNvPr>
        <xdr:cNvSpPr txBox="1"/>
      </xdr:nvSpPr>
      <xdr:spPr>
        <a:xfrm>
          <a:off x="0" y="3995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0" cy="172227"/>
    <xdr:sp macro="" textlink="">
      <xdr:nvSpPr>
        <xdr:cNvPr id="2259" name="ZoneTexte 2258">
          <a:extLst>
            <a:ext uri="{FF2B5EF4-FFF2-40B4-BE49-F238E27FC236}">
              <a16:creationId xmlns:a16="http://schemas.microsoft.com/office/drawing/2014/main" id="{85F4D946-5953-4F68-B6CD-53DA87487C37}"/>
            </a:ext>
          </a:extLst>
        </xdr:cNvPr>
        <xdr:cNvSpPr txBox="1"/>
      </xdr:nvSpPr>
      <xdr:spPr>
        <a:xfrm>
          <a:off x="0" y="3995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0" cy="172227"/>
    <xdr:sp macro="" textlink="">
      <xdr:nvSpPr>
        <xdr:cNvPr id="2260" name="ZoneTexte 2259">
          <a:extLst>
            <a:ext uri="{FF2B5EF4-FFF2-40B4-BE49-F238E27FC236}">
              <a16:creationId xmlns:a16="http://schemas.microsoft.com/office/drawing/2014/main" id="{617DE5CC-11BC-4437-A37B-548F06CFAEEC}"/>
            </a:ext>
          </a:extLst>
        </xdr:cNvPr>
        <xdr:cNvSpPr txBox="1"/>
      </xdr:nvSpPr>
      <xdr:spPr>
        <a:xfrm>
          <a:off x="0" y="3995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0" cy="172227"/>
    <xdr:sp macro="" textlink="">
      <xdr:nvSpPr>
        <xdr:cNvPr id="2261" name="ZoneTexte 2260">
          <a:extLst>
            <a:ext uri="{FF2B5EF4-FFF2-40B4-BE49-F238E27FC236}">
              <a16:creationId xmlns:a16="http://schemas.microsoft.com/office/drawing/2014/main" id="{1B27B71A-F841-48C4-8BD3-F70F3EDCBDB9}"/>
            </a:ext>
          </a:extLst>
        </xdr:cNvPr>
        <xdr:cNvSpPr txBox="1"/>
      </xdr:nvSpPr>
      <xdr:spPr>
        <a:xfrm>
          <a:off x="0" y="3995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0" cy="172227"/>
    <xdr:sp macro="" textlink="">
      <xdr:nvSpPr>
        <xdr:cNvPr id="2262" name="ZoneTexte 2261">
          <a:extLst>
            <a:ext uri="{FF2B5EF4-FFF2-40B4-BE49-F238E27FC236}">
              <a16:creationId xmlns:a16="http://schemas.microsoft.com/office/drawing/2014/main" id="{C2AF5870-9B6E-4149-A5C7-3B2DE15D111D}"/>
            </a:ext>
          </a:extLst>
        </xdr:cNvPr>
        <xdr:cNvSpPr txBox="1"/>
      </xdr:nvSpPr>
      <xdr:spPr>
        <a:xfrm>
          <a:off x="0" y="3995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0" cy="172227"/>
    <xdr:sp macro="" textlink="">
      <xdr:nvSpPr>
        <xdr:cNvPr id="2263" name="ZoneTexte 2262">
          <a:extLst>
            <a:ext uri="{FF2B5EF4-FFF2-40B4-BE49-F238E27FC236}">
              <a16:creationId xmlns:a16="http://schemas.microsoft.com/office/drawing/2014/main" id="{7090F43A-3AEA-47E1-B09A-D689F4EB4582}"/>
            </a:ext>
          </a:extLst>
        </xdr:cNvPr>
        <xdr:cNvSpPr txBox="1"/>
      </xdr:nvSpPr>
      <xdr:spPr>
        <a:xfrm>
          <a:off x="0" y="3995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0" cy="172227"/>
    <xdr:sp macro="" textlink="">
      <xdr:nvSpPr>
        <xdr:cNvPr id="2264" name="ZoneTexte 2263">
          <a:extLst>
            <a:ext uri="{FF2B5EF4-FFF2-40B4-BE49-F238E27FC236}">
              <a16:creationId xmlns:a16="http://schemas.microsoft.com/office/drawing/2014/main" id="{8A3D80A3-8C8D-44C5-ACDA-3A36CB984199}"/>
            </a:ext>
          </a:extLst>
        </xdr:cNvPr>
        <xdr:cNvSpPr txBox="1"/>
      </xdr:nvSpPr>
      <xdr:spPr>
        <a:xfrm>
          <a:off x="0" y="3995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0" cy="172227"/>
    <xdr:sp macro="" textlink="">
      <xdr:nvSpPr>
        <xdr:cNvPr id="2265" name="ZoneTexte 2264">
          <a:extLst>
            <a:ext uri="{FF2B5EF4-FFF2-40B4-BE49-F238E27FC236}">
              <a16:creationId xmlns:a16="http://schemas.microsoft.com/office/drawing/2014/main" id="{3FCC3A01-88B7-4F12-98CA-9B49AAD0D489}"/>
            </a:ext>
          </a:extLst>
        </xdr:cNvPr>
        <xdr:cNvSpPr txBox="1"/>
      </xdr:nvSpPr>
      <xdr:spPr>
        <a:xfrm>
          <a:off x="0" y="3995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0" cy="172227"/>
    <xdr:sp macro="" textlink="">
      <xdr:nvSpPr>
        <xdr:cNvPr id="2266" name="ZoneTexte 2265">
          <a:extLst>
            <a:ext uri="{FF2B5EF4-FFF2-40B4-BE49-F238E27FC236}">
              <a16:creationId xmlns:a16="http://schemas.microsoft.com/office/drawing/2014/main" id="{465CD7CC-ADBE-4693-9B13-7226942ADC32}"/>
            </a:ext>
          </a:extLst>
        </xdr:cNvPr>
        <xdr:cNvSpPr txBox="1"/>
      </xdr:nvSpPr>
      <xdr:spPr>
        <a:xfrm>
          <a:off x="0" y="3995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0" cy="172227"/>
    <xdr:sp macro="" textlink="">
      <xdr:nvSpPr>
        <xdr:cNvPr id="2267" name="ZoneTexte 2266">
          <a:extLst>
            <a:ext uri="{FF2B5EF4-FFF2-40B4-BE49-F238E27FC236}">
              <a16:creationId xmlns:a16="http://schemas.microsoft.com/office/drawing/2014/main" id="{4C946998-439A-4FD8-9A24-C5FBCF686764}"/>
            </a:ext>
          </a:extLst>
        </xdr:cNvPr>
        <xdr:cNvSpPr txBox="1"/>
      </xdr:nvSpPr>
      <xdr:spPr>
        <a:xfrm>
          <a:off x="0" y="3995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0" cy="172227"/>
    <xdr:sp macro="" textlink="">
      <xdr:nvSpPr>
        <xdr:cNvPr id="2268" name="ZoneTexte 2267">
          <a:extLst>
            <a:ext uri="{FF2B5EF4-FFF2-40B4-BE49-F238E27FC236}">
              <a16:creationId xmlns:a16="http://schemas.microsoft.com/office/drawing/2014/main" id="{32995B0A-E445-425A-8080-B3B2EEF74C3A}"/>
            </a:ext>
          </a:extLst>
        </xdr:cNvPr>
        <xdr:cNvSpPr txBox="1"/>
      </xdr:nvSpPr>
      <xdr:spPr>
        <a:xfrm>
          <a:off x="0" y="3995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69" name="ZoneTexte 2268">
          <a:extLst>
            <a:ext uri="{FF2B5EF4-FFF2-40B4-BE49-F238E27FC236}">
              <a16:creationId xmlns:a16="http://schemas.microsoft.com/office/drawing/2014/main" id="{D3026B53-23C4-4C8F-B1DF-1644ED680CAA}"/>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0" cy="172227"/>
    <xdr:sp macro="" textlink="">
      <xdr:nvSpPr>
        <xdr:cNvPr id="2270" name="ZoneTexte 2269">
          <a:extLst>
            <a:ext uri="{FF2B5EF4-FFF2-40B4-BE49-F238E27FC236}">
              <a16:creationId xmlns:a16="http://schemas.microsoft.com/office/drawing/2014/main" id="{F5FE8979-A8FD-4260-B729-BF8B2130AAFE}"/>
            </a:ext>
          </a:extLst>
        </xdr:cNvPr>
        <xdr:cNvSpPr txBox="1"/>
      </xdr:nvSpPr>
      <xdr:spPr>
        <a:xfrm>
          <a:off x="0" y="3995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0" cy="172227"/>
    <xdr:sp macro="" textlink="">
      <xdr:nvSpPr>
        <xdr:cNvPr id="2271" name="ZoneTexte 2270">
          <a:extLst>
            <a:ext uri="{FF2B5EF4-FFF2-40B4-BE49-F238E27FC236}">
              <a16:creationId xmlns:a16="http://schemas.microsoft.com/office/drawing/2014/main" id="{D3D1A103-F067-47C3-BD4F-F20DFDBB514C}"/>
            </a:ext>
          </a:extLst>
        </xdr:cNvPr>
        <xdr:cNvSpPr txBox="1"/>
      </xdr:nvSpPr>
      <xdr:spPr>
        <a:xfrm>
          <a:off x="0" y="3995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72" name="ZoneTexte 2271">
          <a:extLst>
            <a:ext uri="{FF2B5EF4-FFF2-40B4-BE49-F238E27FC236}">
              <a16:creationId xmlns:a16="http://schemas.microsoft.com/office/drawing/2014/main" id="{5F0841DF-1B47-48E5-B99B-50407EC36B39}"/>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73" name="ZoneTexte 2272">
          <a:extLst>
            <a:ext uri="{FF2B5EF4-FFF2-40B4-BE49-F238E27FC236}">
              <a16:creationId xmlns:a16="http://schemas.microsoft.com/office/drawing/2014/main" id="{2027B10E-91F4-42B1-ACE5-5ACE3B42A0E4}"/>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0" cy="172227"/>
    <xdr:sp macro="" textlink="">
      <xdr:nvSpPr>
        <xdr:cNvPr id="2274" name="ZoneTexte 2273">
          <a:extLst>
            <a:ext uri="{FF2B5EF4-FFF2-40B4-BE49-F238E27FC236}">
              <a16:creationId xmlns:a16="http://schemas.microsoft.com/office/drawing/2014/main" id="{83B65D91-32DD-47DF-A7DF-E2A4E12E4721}"/>
            </a:ext>
          </a:extLst>
        </xdr:cNvPr>
        <xdr:cNvSpPr txBox="1"/>
      </xdr:nvSpPr>
      <xdr:spPr>
        <a:xfrm>
          <a:off x="0" y="3995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0" cy="172227"/>
    <xdr:sp macro="" textlink="">
      <xdr:nvSpPr>
        <xdr:cNvPr id="2275" name="ZoneTexte 2274">
          <a:extLst>
            <a:ext uri="{FF2B5EF4-FFF2-40B4-BE49-F238E27FC236}">
              <a16:creationId xmlns:a16="http://schemas.microsoft.com/office/drawing/2014/main" id="{B6B0AAE1-D549-4ADF-9C5B-23BC2532C0B5}"/>
            </a:ext>
          </a:extLst>
        </xdr:cNvPr>
        <xdr:cNvSpPr txBox="1"/>
      </xdr:nvSpPr>
      <xdr:spPr>
        <a:xfrm>
          <a:off x="0" y="3995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76" name="ZoneTexte 2275">
          <a:extLst>
            <a:ext uri="{FF2B5EF4-FFF2-40B4-BE49-F238E27FC236}">
              <a16:creationId xmlns:a16="http://schemas.microsoft.com/office/drawing/2014/main" id="{915CFDC6-0562-4384-8D7D-9E23C7DE9B70}"/>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77" name="ZoneTexte 2276">
          <a:extLst>
            <a:ext uri="{FF2B5EF4-FFF2-40B4-BE49-F238E27FC236}">
              <a16:creationId xmlns:a16="http://schemas.microsoft.com/office/drawing/2014/main" id="{2863B8D6-A3A7-4FBC-A625-7958F60B3394}"/>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78" name="ZoneTexte 2277">
          <a:extLst>
            <a:ext uri="{FF2B5EF4-FFF2-40B4-BE49-F238E27FC236}">
              <a16:creationId xmlns:a16="http://schemas.microsoft.com/office/drawing/2014/main" id="{75F4EBB9-2EDC-41D7-8E66-687862E6BF30}"/>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79" name="ZoneTexte 2278">
          <a:extLst>
            <a:ext uri="{FF2B5EF4-FFF2-40B4-BE49-F238E27FC236}">
              <a16:creationId xmlns:a16="http://schemas.microsoft.com/office/drawing/2014/main" id="{5F20D05B-506C-4A3A-8C7E-2D597367CC94}"/>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80" name="ZoneTexte 2279">
          <a:extLst>
            <a:ext uri="{FF2B5EF4-FFF2-40B4-BE49-F238E27FC236}">
              <a16:creationId xmlns:a16="http://schemas.microsoft.com/office/drawing/2014/main" id="{2F9DAB7B-C2DE-458E-9537-B753BE0A8261}"/>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81" name="ZoneTexte 2280">
          <a:extLst>
            <a:ext uri="{FF2B5EF4-FFF2-40B4-BE49-F238E27FC236}">
              <a16:creationId xmlns:a16="http://schemas.microsoft.com/office/drawing/2014/main" id="{6171FE6C-A2AD-4448-A043-BC95A570E06B}"/>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82" name="ZoneTexte 2281">
          <a:extLst>
            <a:ext uri="{FF2B5EF4-FFF2-40B4-BE49-F238E27FC236}">
              <a16:creationId xmlns:a16="http://schemas.microsoft.com/office/drawing/2014/main" id="{E2F4B52E-3007-4B23-ABFB-F437715D8137}"/>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83" name="ZoneTexte 2282">
          <a:extLst>
            <a:ext uri="{FF2B5EF4-FFF2-40B4-BE49-F238E27FC236}">
              <a16:creationId xmlns:a16="http://schemas.microsoft.com/office/drawing/2014/main" id="{282FEB60-F99A-478C-B116-4C33FA86B36F}"/>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84" name="ZoneTexte 2283">
          <a:extLst>
            <a:ext uri="{FF2B5EF4-FFF2-40B4-BE49-F238E27FC236}">
              <a16:creationId xmlns:a16="http://schemas.microsoft.com/office/drawing/2014/main" id="{970A2C54-8DD6-4556-B560-CF7CBFC848AA}"/>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85" name="ZoneTexte 2284">
          <a:extLst>
            <a:ext uri="{FF2B5EF4-FFF2-40B4-BE49-F238E27FC236}">
              <a16:creationId xmlns:a16="http://schemas.microsoft.com/office/drawing/2014/main" id="{5CD29784-ED0D-4560-997D-6F35165D497D}"/>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86" name="ZoneTexte 2285">
          <a:extLst>
            <a:ext uri="{FF2B5EF4-FFF2-40B4-BE49-F238E27FC236}">
              <a16:creationId xmlns:a16="http://schemas.microsoft.com/office/drawing/2014/main" id="{27741883-1A27-4B2F-88E0-53988F0CFA1A}"/>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87" name="ZoneTexte 2286">
          <a:extLst>
            <a:ext uri="{FF2B5EF4-FFF2-40B4-BE49-F238E27FC236}">
              <a16:creationId xmlns:a16="http://schemas.microsoft.com/office/drawing/2014/main" id="{3DFB282F-CB03-4BD0-9FFE-8EAC2CC2F088}"/>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88" name="ZoneTexte 2287">
          <a:extLst>
            <a:ext uri="{FF2B5EF4-FFF2-40B4-BE49-F238E27FC236}">
              <a16:creationId xmlns:a16="http://schemas.microsoft.com/office/drawing/2014/main" id="{8ED502A3-7A60-4FC8-97B4-2DE11557E8D2}"/>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89" name="ZoneTexte 2288">
          <a:extLst>
            <a:ext uri="{FF2B5EF4-FFF2-40B4-BE49-F238E27FC236}">
              <a16:creationId xmlns:a16="http://schemas.microsoft.com/office/drawing/2014/main" id="{827DAFC2-B2DF-4D5C-A398-DBE1AC0C2AEA}"/>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90" name="ZoneTexte 2289">
          <a:extLst>
            <a:ext uri="{FF2B5EF4-FFF2-40B4-BE49-F238E27FC236}">
              <a16:creationId xmlns:a16="http://schemas.microsoft.com/office/drawing/2014/main" id="{13151C89-7EE2-4328-A3C2-09118D88D0B5}"/>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91" name="ZoneTexte 2290">
          <a:extLst>
            <a:ext uri="{FF2B5EF4-FFF2-40B4-BE49-F238E27FC236}">
              <a16:creationId xmlns:a16="http://schemas.microsoft.com/office/drawing/2014/main" id="{3C0538A5-AF15-4F2C-8A51-00336471673C}"/>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92" name="ZoneTexte 2291">
          <a:extLst>
            <a:ext uri="{FF2B5EF4-FFF2-40B4-BE49-F238E27FC236}">
              <a16:creationId xmlns:a16="http://schemas.microsoft.com/office/drawing/2014/main" id="{9247EFCF-336E-4F46-9F12-4F544C9D9A5B}"/>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93" name="ZoneTexte 2292">
          <a:extLst>
            <a:ext uri="{FF2B5EF4-FFF2-40B4-BE49-F238E27FC236}">
              <a16:creationId xmlns:a16="http://schemas.microsoft.com/office/drawing/2014/main" id="{67D27966-8591-4357-A632-1C5D656D1654}"/>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94" name="ZoneTexte 2293">
          <a:extLst>
            <a:ext uri="{FF2B5EF4-FFF2-40B4-BE49-F238E27FC236}">
              <a16:creationId xmlns:a16="http://schemas.microsoft.com/office/drawing/2014/main" id="{EB207224-3B04-4D89-AEB9-276590A4C1DC}"/>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95" name="ZoneTexte 2294">
          <a:extLst>
            <a:ext uri="{FF2B5EF4-FFF2-40B4-BE49-F238E27FC236}">
              <a16:creationId xmlns:a16="http://schemas.microsoft.com/office/drawing/2014/main" id="{04C05FF6-646C-4DA6-97F2-B2893DEACE98}"/>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96" name="ZoneTexte 2295">
          <a:extLst>
            <a:ext uri="{FF2B5EF4-FFF2-40B4-BE49-F238E27FC236}">
              <a16:creationId xmlns:a16="http://schemas.microsoft.com/office/drawing/2014/main" id="{5B4D26E5-4747-4FC8-A928-7DFD4DF33568}"/>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97" name="ZoneTexte 2296">
          <a:extLst>
            <a:ext uri="{FF2B5EF4-FFF2-40B4-BE49-F238E27FC236}">
              <a16:creationId xmlns:a16="http://schemas.microsoft.com/office/drawing/2014/main" id="{0D0D1AEC-B691-4498-B60D-6DB85ADBB3A5}"/>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298" name="ZoneTexte 2297">
          <a:extLst>
            <a:ext uri="{FF2B5EF4-FFF2-40B4-BE49-F238E27FC236}">
              <a16:creationId xmlns:a16="http://schemas.microsoft.com/office/drawing/2014/main" id="{865C7FEF-1484-427B-8D38-10152F9D4366}"/>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299" name="ZoneTexte 2298">
          <a:extLst>
            <a:ext uri="{FF2B5EF4-FFF2-40B4-BE49-F238E27FC236}">
              <a16:creationId xmlns:a16="http://schemas.microsoft.com/office/drawing/2014/main" id="{91C38ADE-8C76-482B-BD9F-83F148B6E8FC}"/>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300" name="ZoneTexte 2299">
          <a:extLst>
            <a:ext uri="{FF2B5EF4-FFF2-40B4-BE49-F238E27FC236}">
              <a16:creationId xmlns:a16="http://schemas.microsoft.com/office/drawing/2014/main" id="{12791EC9-7450-42B3-B54A-DB8E04DD89CA}"/>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01" name="ZoneTexte 2300">
          <a:extLst>
            <a:ext uri="{FF2B5EF4-FFF2-40B4-BE49-F238E27FC236}">
              <a16:creationId xmlns:a16="http://schemas.microsoft.com/office/drawing/2014/main" id="{FAD9850D-BDAA-4315-A616-A326490E5D97}"/>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02" name="ZoneTexte 2301">
          <a:extLst>
            <a:ext uri="{FF2B5EF4-FFF2-40B4-BE49-F238E27FC236}">
              <a16:creationId xmlns:a16="http://schemas.microsoft.com/office/drawing/2014/main" id="{E8BA5F8C-E5CE-45E3-9E0A-6A54A16D308C}"/>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303" name="ZoneTexte 2302">
          <a:extLst>
            <a:ext uri="{FF2B5EF4-FFF2-40B4-BE49-F238E27FC236}">
              <a16:creationId xmlns:a16="http://schemas.microsoft.com/office/drawing/2014/main" id="{A3217154-00A3-4F8E-82A8-1CFDD190CC89}"/>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0" cy="172227"/>
    <xdr:sp macro="" textlink="">
      <xdr:nvSpPr>
        <xdr:cNvPr id="2304" name="ZoneTexte 2303">
          <a:extLst>
            <a:ext uri="{FF2B5EF4-FFF2-40B4-BE49-F238E27FC236}">
              <a16:creationId xmlns:a16="http://schemas.microsoft.com/office/drawing/2014/main" id="{2B3B57F6-6CCA-4335-BC52-B5E70B8A0AFE}"/>
            </a:ext>
          </a:extLst>
        </xdr:cNvPr>
        <xdr:cNvSpPr txBox="1"/>
      </xdr:nvSpPr>
      <xdr:spPr>
        <a:xfrm>
          <a:off x="0" y="4186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05" name="ZoneTexte 2304">
          <a:extLst>
            <a:ext uri="{FF2B5EF4-FFF2-40B4-BE49-F238E27FC236}">
              <a16:creationId xmlns:a16="http://schemas.microsoft.com/office/drawing/2014/main" id="{3854144B-0D3F-42C0-AF8B-6D9CB8D7DB39}"/>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06" name="ZoneTexte 2305">
          <a:extLst>
            <a:ext uri="{FF2B5EF4-FFF2-40B4-BE49-F238E27FC236}">
              <a16:creationId xmlns:a16="http://schemas.microsoft.com/office/drawing/2014/main" id="{4EFB05C9-180A-456A-9277-7459F1D33636}"/>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07" name="ZoneTexte 2306">
          <a:extLst>
            <a:ext uri="{FF2B5EF4-FFF2-40B4-BE49-F238E27FC236}">
              <a16:creationId xmlns:a16="http://schemas.microsoft.com/office/drawing/2014/main" id="{62788D58-43F5-4E8A-8C9A-CD39A5DE0EF6}"/>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08" name="ZoneTexte 2307">
          <a:extLst>
            <a:ext uri="{FF2B5EF4-FFF2-40B4-BE49-F238E27FC236}">
              <a16:creationId xmlns:a16="http://schemas.microsoft.com/office/drawing/2014/main" id="{B36E1374-13B1-44D9-8FA1-44B3A130233B}"/>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09" name="ZoneTexte 2308">
          <a:extLst>
            <a:ext uri="{FF2B5EF4-FFF2-40B4-BE49-F238E27FC236}">
              <a16:creationId xmlns:a16="http://schemas.microsoft.com/office/drawing/2014/main" id="{6E9275AE-33C3-43A0-9457-200871B1B467}"/>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10" name="ZoneTexte 2309">
          <a:extLst>
            <a:ext uri="{FF2B5EF4-FFF2-40B4-BE49-F238E27FC236}">
              <a16:creationId xmlns:a16="http://schemas.microsoft.com/office/drawing/2014/main" id="{FF892287-D082-49DA-A8BB-C950C28BCC5A}"/>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11" name="ZoneTexte 2310">
          <a:extLst>
            <a:ext uri="{FF2B5EF4-FFF2-40B4-BE49-F238E27FC236}">
              <a16:creationId xmlns:a16="http://schemas.microsoft.com/office/drawing/2014/main" id="{835F2550-D021-47D4-B23D-8F72EFFD28E0}"/>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12" name="ZoneTexte 2311">
          <a:extLst>
            <a:ext uri="{FF2B5EF4-FFF2-40B4-BE49-F238E27FC236}">
              <a16:creationId xmlns:a16="http://schemas.microsoft.com/office/drawing/2014/main" id="{FEED4035-4C2A-41D5-830C-0ED587B555AA}"/>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13" name="ZoneTexte 2312">
          <a:extLst>
            <a:ext uri="{FF2B5EF4-FFF2-40B4-BE49-F238E27FC236}">
              <a16:creationId xmlns:a16="http://schemas.microsoft.com/office/drawing/2014/main" id="{9B35ED09-064B-4C6A-8B34-79C21FE5E26C}"/>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14" name="ZoneTexte 2313">
          <a:extLst>
            <a:ext uri="{FF2B5EF4-FFF2-40B4-BE49-F238E27FC236}">
              <a16:creationId xmlns:a16="http://schemas.microsoft.com/office/drawing/2014/main" id="{5FC0A115-7617-41AB-9A95-71BC7FCDED44}"/>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15" name="ZoneTexte 2314">
          <a:extLst>
            <a:ext uri="{FF2B5EF4-FFF2-40B4-BE49-F238E27FC236}">
              <a16:creationId xmlns:a16="http://schemas.microsoft.com/office/drawing/2014/main" id="{3E3DE42F-0522-4CEB-B043-FE289A3ED73E}"/>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16" name="ZoneTexte 2315">
          <a:extLst>
            <a:ext uri="{FF2B5EF4-FFF2-40B4-BE49-F238E27FC236}">
              <a16:creationId xmlns:a16="http://schemas.microsoft.com/office/drawing/2014/main" id="{6A745048-5B06-417C-B823-06353D38C360}"/>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17" name="ZoneTexte 2316">
          <a:extLst>
            <a:ext uri="{FF2B5EF4-FFF2-40B4-BE49-F238E27FC236}">
              <a16:creationId xmlns:a16="http://schemas.microsoft.com/office/drawing/2014/main" id="{99334095-FE6D-43EB-8E08-05686D4C32DD}"/>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18" name="ZoneTexte 2317">
          <a:extLst>
            <a:ext uri="{FF2B5EF4-FFF2-40B4-BE49-F238E27FC236}">
              <a16:creationId xmlns:a16="http://schemas.microsoft.com/office/drawing/2014/main" id="{88FC7BD2-10F0-4011-9E3F-576D71BBA3F3}"/>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19" name="ZoneTexte 2318">
          <a:extLst>
            <a:ext uri="{FF2B5EF4-FFF2-40B4-BE49-F238E27FC236}">
              <a16:creationId xmlns:a16="http://schemas.microsoft.com/office/drawing/2014/main" id="{09DD41E3-3CF8-46F2-B078-82A94D599C37}"/>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20" name="ZoneTexte 2319">
          <a:extLst>
            <a:ext uri="{FF2B5EF4-FFF2-40B4-BE49-F238E27FC236}">
              <a16:creationId xmlns:a16="http://schemas.microsoft.com/office/drawing/2014/main" id="{C1AF6035-BCD4-47FE-B87F-CF462E526507}"/>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21" name="ZoneTexte 2320">
          <a:extLst>
            <a:ext uri="{FF2B5EF4-FFF2-40B4-BE49-F238E27FC236}">
              <a16:creationId xmlns:a16="http://schemas.microsoft.com/office/drawing/2014/main" id="{5B19F9CD-35CA-45F3-B096-1228B5A1F1E8}"/>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22" name="ZoneTexte 2321">
          <a:extLst>
            <a:ext uri="{FF2B5EF4-FFF2-40B4-BE49-F238E27FC236}">
              <a16:creationId xmlns:a16="http://schemas.microsoft.com/office/drawing/2014/main" id="{02240BAE-781B-4610-963B-AF99BCAFF19D}"/>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23" name="ZoneTexte 2322">
          <a:extLst>
            <a:ext uri="{FF2B5EF4-FFF2-40B4-BE49-F238E27FC236}">
              <a16:creationId xmlns:a16="http://schemas.microsoft.com/office/drawing/2014/main" id="{9CF2F6FD-C3D8-499D-83AC-6F37087E215F}"/>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24" name="ZoneTexte 2323">
          <a:extLst>
            <a:ext uri="{FF2B5EF4-FFF2-40B4-BE49-F238E27FC236}">
              <a16:creationId xmlns:a16="http://schemas.microsoft.com/office/drawing/2014/main" id="{45E152D5-06D2-40EE-9A2C-590C080A86B5}"/>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25" name="ZoneTexte 2324">
          <a:extLst>
            <a:ext uri="{FF2B5EF4-FFF2-40B4-BE49-F238E27FC236}">
              <a16:creationId xmlns:a16="http://schemas.microsoft.com/office/drawing/2014/main" id="{A3F47D9B-EA84-4C68-8830-C6B073F9AAF4}"/>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26" name="ZoneTexte 2325">
          <a:extLst>
            <a:ext uri="{FF2B5EF4-FFF2-40B4-BE49-F238E27FC236}">
              <a16:creationId xmlns:a16="http://schemas.microsoft.com/office/drawing/2014/main" id="{0169C4B9-83CF-47D6-9858-932A9F0007E2}"/>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27" name="ZoneTexte 2326">
          <a:extLst>
            <a:ext uri="{FF2B5EF4-FFF2-40B4-BE49-F238E27FC236}">
              <a16:creationId xmlns:a16="http://schemas.microsoft.com/office/drawing/2014/main" id="{8FE8401E-6A62-4862-B5F1-0DC8AADE1D8D}"/>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28" name="ZoneTexte 2327">
          <a:extLst>
            <a:ext uri="{FF2B5EF4-FFF2-40B4-BE49-F238E27FC236}">
              <a16:creationId xmlns:a16="http://schemas.microsoft.com/office/drawing/2014/main" id="{CA2C19E9-E82B-465D-B8B4-751425C31E8F}"/>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29" name="ZoneTexte 2328">
          <a:extLst>
            <a:ext uri="{FF2B5EF4-FFF2-40B4-BE49-F238E27FC236}">
              <a16:creationId xmlns:a16="http://schemas.microsoft.com/office/drawing/2014/main" id="{F33B74B8-BAB8-4D82-B667-3B23C886D4EC}"/>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30" name="ZoneTexte 2329">
          <a:extLst>
            <a:ext uri="{FF2B5EF4-FFF2-40B4-BE49-F238E27FC236}">
              <a16:creationId xmlns:a16="http://schemas.microsoft.com/office/drawing/2014/main" id="{FD8E2995-5A7C-47E8-9E72-94A08B620175}"/>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31" name="ZoneTexte 2330">
          <a:extLst>
            <a:ext uri="{FF2B5EF4-FFF2-40B4-BE49-F238E27FC236}">
              <a16:creationId xmlns:a16="http://schemas.microsoft.com/office/drawing/2014/main" id="{AEE4FF63-65FE-4FC0-ABB5-BB909B4914A6}"/>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32" name="ZoneTexte 2331">
          <a:extLst>
            <a:ext uri="{FF2B5EF4-FFF2-40B4-BE49-F238E27FC236}">
              <a16:creationId xmlns:a16="http://schemas.microsoft.com/office/drawing/2014/main" id="{D808EAAE-EB19-4A93-B0A1-A709D53E1FE9}"/>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0" cy="172227"/>
    <xdr:sp macro="" textlink="">
      <xdr:nvSpPr>
        <xdr:cNvPr id="2333" name="ZoneTexte 2332">
          <a:extLst>
            <a:ext uri="{FF2B5EF4-FFF2-40B4-BE49-F238E27FC236}">
              <a16:creationId xmlns:a16="http://schemas.microsoft.com/office/drawing/2014/main" id="{81768219-A496-44C3-8221-D6398570A0EA}"/>
            </a:ext>
          </a:extLst>
        </xdr:cNvPr>
        <xdr:cNvSpPr txBox="1"/>
      </xdr:nvSpPr>
      <xdr:spPr>
        <a:xfrm>
          <a:off x="0" y="4376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34" name="ZoneTexte 2333">
          <a:extLst>
            <a:ext uri="{FF2B5EF4-FFF2-40B4-BE49-F238E27FC236}">
              <a16:creationId xmlns:a16="http://schemas.microsoft.com/office/drawing/2014/main" id="{3AAE7331-BDA3-4BD7-BDFB-29FBB6A2FB9A}"/>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35" name="ZoneTexte 2334">
          <a:extLst>
            <a:ext uri="{FF2B5EF4-FFF2-40B4-BE49-F238E27FC236}">
              <a16:creationId xmlns:a16="http://schemas.microsoft.com/office/drawing/2014/main" id="{5004BBBF-A650-4C71-B4D9-28B1762DFB2D}"/>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36" name="ZoneTexte 2335">
          <a:extLst>
            <a:ext uri="{FF2B5EF4-FFF2-40B4-BE49-F238E27FC236}">
              <a16:creationId xmlns:a16="http://schemas.microsoft.com/office/drawing/2014/main" id="{78A9D8FA-6B67-4960-B307-2196D5D5C129}"/>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37" name="ZoneTexte 2336">
          <a:extLst>
            <a:ext uri="{FF2B5EF4-FFF2-40B4-BE49-F238E27FC236}">
              <a16:creationId xmlns:a16="http://schemas.microsoft.com/office/drawing/2014/main" id="{77FC9666-DD69-402D-8E63-C1C0E2B53E7B}"/>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38" name="ZoneTexte 2337">
          <a:extLst>
            <a:ext uri="{FF2B5EF4-FFF2-40B4-BE49-F238E27FC236}">
              <a16:creationId xmlns:a16="http://schemas.microsoft.com/office/drawing/2014/main" id="{1809EC41-2563-4C88-AA45-AD119D57EAB7}"/>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39" name="ZoneTexte 2338">
          <a:extLst>
            <a:ext uri="{FF2B5EF4-FFF2-40B4-BE49-F238E27FC236}">
              <a16:creationId xmlns:a16="http://schemas.microsoft.com/office/drawing/2014/main" id="{3E5F49BC-BD1C-4EE1-847A-4F9194D6CD50}"/>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40" name="ZoneTexte 2339">
          <a:extLst>
            <a:ext uri="{FF2B5EF4-FFF2-40B4-BE49-F238E27FC236}">
              <a16:creationId xmlns:a16="http://schemas.microsoft.com/office/drawing/2014/main" id="{8C4C9AE0-FD92-4613-8E82-F080EEA0AD0F}"/>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41" name="ZoneTexte 2340">
          <a:extLst>
            <a:ext uri="{FF2B5EF4-FFF2-40B4-BE49-F238E27FC236}">
              <a16:creationId xmlns:a16="http://schemas.microsoft.com/office/drawing/2014/main" id="{9714D32C-22EE-41D4-B5D9-BB9CD521FE31}"/>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42" name="ZoneTexte 2341">
          <a:extLst>
            <a:ext uri="{FF2B5EF4-FFF2-40B4-BE49-F238E27FC236}">
              <a16:creationId xmlns:a16="http://schemas.microsoft.com/office/drawing/2014/main" id="{1B8EFAC8-20E9-4324-8A9D-1FC09EC89905}"/>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43" name="ZoneTexte 2342">
          <a:extLst>
            <a:ext uri="{FF2B5EF4-FFF2-40B4-BE49-F238E27FC236}">
              <a16:creationId xmlns:a16="http://schemas.microsoft.com/office/drawing/2014/main" id="{D15FCAA3-A1D5-49ED-B377-FBDE894E113B}"/>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44" name="ZoneTexte 2343">
          <a:extLst>
            <a:ext uri="{FF2B5EF4-FFF2-40B4-BE49-F238E27FC236}">
              <a16:creationId xmlns:a16="http://schemas.microsoft.com/office/drawing/2014/main" id="{FE6E267F-5B73-4DA5-873F-32161A4231B5}"/>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45" name="ZoneTexte 2344">
          <a:extLst>
            <a:ext uri="{FF2B5EF4-FFF2-40B4-BE49-F238E27FC236}">
              <a16:creationId xmlns:a16="http://schemas.microsoft.com/office/drawing/2014/main" id="{A44B24B0-6FEF-4848-B031-938C7A24D94A}"/>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46" name="ZoneTexte 2345">
          <a:extLst>
            <a:ext uri="{FF2B5EF4-FFF2-40B4-BE49-F238E27FC236}">
              <a16:creationId xmlns:a16="http://schemas.microsoft.com/office/drawing/2014/main" id="{BA918841-1FDD-4EA3-8819-EED4BBD7623C}"/>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47" name="ZoneTexte 2346">
          <a:extLst>
            <a:ext uri="{FF2B5EF4-FFF2-40B4-BE49-F238E27FC236}">
              <a16:creationId xmlns:a16="http://schemas.microsoft.com/office/drawing/2014/main" id="{1FA63C8B-484B-4107-B186-04305BECCDAC}"/>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48" name="ZoneTexte 2347">
          <a:extLst>
            <a:ext uri="{FF2B5EF4-FFF2-40B4-BE49-F238E27FC236}">
              <a16:creationId xmlns:a16="http://schemas.microsoft.com/office/drawing/2014/main" id="{AC611E5E-D410-441B-AADC-8BDCEC05323B}"/>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49" name="ZoneTexte 2348">
          <a:extLst>
            <a:ext uri="{FF2B5EF4-FFF2-40B4-BE49-F238E27FC236}">
              <a16:creationId xmlns:a16="http://schemas.microsoft.com/office/drawing/2014/main" id="{6370D2CC-24C1-4F9D-B8F7-E132B5810D6B}"/>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50" name="ZoneTexte 2349">
          <a:extLst>
            <a:ext uri="{FF2B5EF4-FFF2-40B4-BE49-F238E27FC236}">
              <a16:creationId xmlns:a16="http://schemas.microsoft.com/office/drawing/2014/main" id="{89166EF9-C6AC-4EB2-8E72-2A16A4348897}"/>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51" name="ZoneTexte 2350">
          <a:extLst>
            <a:ext uri="{FF2B5EF4-FFF2-40B4-BE49-F238E27FC236}">
              <a16:creationId xmlns:a16="http://schemas.microsoft.com/office/drawing/2014/main" id="{FEA7AC62-8EFD-4E11-9D69-C86BDBD030EB}"/>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52" name="ZoneTexte 2351">
          <a:extLst>
            <a:ext uri="{FF2B5EF4-FFF2-40B4-BE49-F238E27FC236}">
              <a16:creationId xmlns:a16="http://schemas.microsoft.com/office/drawing/2014/main" id="{6FA5FC01-313A-4D80-BAEB-DE2C78F3DFE0}"/>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53" name="ZoneTexte 2352">
          <a:extLst>
            <a:ext uri="{FF2B5EF4-FFF2-40B4-BE49-F238E27FC236}">
              <a16:creationId xmlns:a16="http://schemas.microsoft.com/office/drawing/2014/main" id="{906FCB03-7F16-47DF-B710-531D490D2A02}"/>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54" name="ZoneTexte 2353">
          <a:extLst>
            <a:ext uri="{FF2B5EF4-FFF2-40B4-BE49-F238E27FC236}">
              <a16:creationId xmlns:a16="http://schemas.microsoft.com/office/drawing/2014/main" id="{26B71BD5-8581-4583-A917-5D3FF4372331}"/>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55" name="ZoneTexte 2354">
          <a:extLst>
            <a:ext uri="{FF2B5EF4-FFF2-40B4-BE49-F238E27FC236}">
              <a16:creationId xmlns:a16="http://schemas.microsoft.com/office/drawing/2014/main" id="{A2F3D8D0-15B1-4224-8DC8-D9321BAF38E5}"/>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56" name="ZoneTexte 2355">
          <a:extLst>
            <a:ext uri="{FF2B5EF4-FFF2-40B4-BE49-F238E27FC236}">
              <a16:creationId xmlns:a16="http://schemas.microsoft.com/office/drawing/2014/main" id="{30999ACA-8F6D-4E12-84B7-2CD3DA45B338}"/>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57" name="ZoneTexte 2356">
          <a:extLst>
            <a:ext uri="{FF2B5EF4-FFF2-40B4-BE49-F238E27FC236}">
              <a16:creationId xmlns:a16="http://schemas.microsoft.com/office/drawing/2014/main" id="{EB9B7ADB-51DF-4321-9B27-9FCB8B0745E6}"/>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58" name="ZoneTexte 2357">
          <a:extLst>
            <a:ext uri="{FF2B5EF4-FFF2-40B4-BE49-F238E27FC236}">
              <a16:creationId xmlns:a16="http://schemas.microsoft.com/office/drawing/2014/main" id="{671A852B-3179-41ED-9274-2E67B5D85363}"/>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59" name="ZoneTexte 2358">
          <a:extLst>
            <a:ext uri="{FF2B5EF4-FFF2-40B4-BE49-F238E27FC236}">
              <a16:creationId xmlns:a16="http://schemas.microsoft.com/office/drawing/2014/main" id="{57D16B95-E2BE-4924-B2EC-03E22B485262}"/>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60" name="ZoneTexte 2359">
          <a:extLst>
            <a:ext uri="{FF2B5EF4-FFF2-40B4-BE49-F238E27FC236}">
              <a16:creationId xmlns:a16="http://schemas.microsoft.com/office/drawing/2014/main" id="{0545C637-3700-4CAB-ACF3-143B3B3477D2}"/>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61" name="ZoneTexte 2360">
          <a:extLst>
            <a:ext uri="{FF2B5EF4-FFF2-40B4-BE49-F238E27FC236}">
              <a16:creationId xmlns:a16="http://schemas.microsoft.com/office/drawing/2014/main" id="{5FADAF85-019C-45E7-AB99-9A761897DE7D}"/>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0" cy="172227"/>
    <xdr:sp macro="" textlink="">
      <xdr:nvSpPr>
        <xdr:cNvPr id="2362" name="ZoneTexte 2361">
          <a:extLst>
            <a:ext uri="{FF2B5EF4-FFF2-40B4-BE49-F238E27FC236}">
              <a16:creationId xmlns:a16="http://schemas.microsoft.com/office/drawing/2014/main" id="{6BB57885-50DB-4DF6-A712-1533CB68B04D}"/>
            </a:ext>
          </a:extLst>
        </xdr:cNvPr>
        <xdr:cNvSpPr txBox="1"/>
      </xdr:nvSpPr>
      <xdr:spPr>
        <a:xfrm>
          <a:off x="0" y="4567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63" name="ZoneTexte 2362">
          <a:extLst>
            <a:ext uri="{FF2B5EF4-FFF2-40B4-BE49-F238E27FC236}">
              <a16:creationId xmlns:a16="http://schemas.microsoft.com/office/drawing/2014/main" id="{4C5EC1CD-9111-41FF-AFCB-75C213247F9C}"/>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64" name="ZoneTexte 2363">
          <a:extLst>
            <a:ext uri="{FF2B5EF4-FFF2-40B4-BE49-F238E27FC236}">
              <a16:creationId xmlns:a16="http://schemas.microsoft.com/office/drawing/2014/main" id="{6B02905E-1EB4-4DDC-AA40-CD70B2E69CD5}"/>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65" name="ZoneTexte 2364">
          <a:extLst>
            <a:ext uri="{FF2B5EF4-FFF2-40B4-BE49-F238E27FC236}">
              <a16:creationId xmlns:a16="http://schemas.microsoft.com/office/drawing/2014/main" id="{7484C254-7131-40D9-8E65-67AD0BA1EA47}"/>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66" name="ZoneTexte 2365">
          <a:extLst>
            <a:ext uri="{FF2B5EF4-FFF2-40B4-BE49-F238E27FC236}">
              <a16:creationId xmlns:a16="http://schemas.microsoft.com/office/drawing/2014/main" id="{10D1D163-3492-4B17-A051-22BFD0CD5C74}"/>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67" name="ZoneTexte 2366">
          <a:extLst>
            <a:ext uri="{FF2B5EF4-FFF2-40B4-BE49-F238E27FC236}">
              <a16:creationId xmlns:a16="http://schemas.microsoft.com/office/drawing/2014/main" id="{FE1764EB-2F53-4C87-B773-94DA95782E7B}"/>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68" name="ZoneTexte 2367">
          <a:extLst>
            <a:ext uri="{FF2B5EF4-FFF2-40B4-BE49-F238E27FC236}">
              <a16:creationId xmlns:a16="http://schemas.microsoft.com/office/drawing/2014/main" id="{6574240F-16D9-4F3F-8287-2F4CD9E41EF5}"/>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69" name="ZoneTexte 2368">
          <a:extLst>
            <a:ext uri="{FF2B5EF4-FFF2-40B4-BE49-F238E27FC236}">
              <a16:creationId xmlns:a16="http://schemas.microsoft.com/office/drawing/2014/main" id="{199A134B-D072-4F95-BADC-8D132FDF5B60}"/>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70" name="ZoneTexte 2369">
          <a:extLst>
            <a:ext uri="{FF2B5EF4-FFF2-40B4-BE49-F238E27FC236}">
              <a16:creationId xmlns:a16="http://schemas.microsoft.com/office/drawing/2014/main" id="{BD267450-3149-4A7F-9D82-B60D1DBDDB67}"/>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71" name="ZoneTexte 2370">
          <a:extLst>
            <a:ext uri="{FF2B5EF4-FFF2-40B4-BE49-F238E27FC236}">
              <a16:creationId xmlns:a16="http://schemas.microsoft.com/office/drawing/2014/main" id="{179CE365-EAD9-4C81-8C70-DFB67FF9EFF6}"/>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72" name="ZoneTexte 2371">
          <a:extLst>
            <a:ext uri="{FF2B5EF4-FFF2-40B4-BE49-F238E27FC236}">
              <a16:creationId xmlns:a16="http://schemas.microsoft.com/office/drawing/2014/main" id="{27B86EE8-EAE4-4BF2-9858-77CA7733C6A2}"/>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73" name="ZoneTexte 2372">
          <a:extLst>
            <a:ext uri="{FF2B5EF4-FFF2-40B4-BE49-F238E27FC236}">
              <a16:creationId xmlns:a16="http://schemas.microsoft.com/office/drawing/2014/main" id="{5D4FDFF3-B098-4C74-BBA8-C0D161AD3C33}"/>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74" name="ZoneTexte 2373">
          <a:extLst>
            <a:ext uri="{FF2B5EF4-FFF2-40B4-BE49-F238E27FC236}">
              <a16:creationId xmlns:a16="http://schemas.microsoft.com/office/drawing/2014/main" id="{E2134BD7-4828-4404-8187-6C0A64D9FEC0}"/>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75" name="ZoneTexte 2374">
          <a:extLst>
            <a:ext uri="{FF2B5EF4-FFF2-40B4-BE49-F238E27FC236}">
              <a16:creationId xmlns:a16="http://schemas.microsoft.com/office/drawing/2014/main" id="{ACF7D25D-441B-4D34-9C9B-FC3D52933866}"/>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76" name="ZoneTexte 2375">
          <a:extLst>
            <a:ext uri="{FF2B5EF4-FFF2-40B4-BE49-F238E27FC236}">
              <a16:creationId xmlns:a16="http://schemas.microsoft.com/office/drawing/2014/main" id="{5C01CBC3-E9FF-41CD-8E19-4398B2944520}"/>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77" name="ZoneTexte 2376">
          <a:extLst>
            <a:ext uri="{FF2B5EF4-FFF2-40B4-BE49-F238E27FC236}">
              <a16:creationId xmlns:a16="http://schemas.microsoft.com/office/drawing/2014/main" id="{8BA9C45C-24FE-430C-8696-0AE8D04A5EA8}"/>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78" name="ZoneTexte 2377">
          <a:extLst>
            <a:ext uri="{FF2B5EF4-FFF2-40B4-BE49-F238E27FC236}">
              <a16:creationId xmlns:a16="http://schemas.microsoft.com/office/drawing/2014/main" id="{EB2F014B-C653-4CA9-8831-EFE55C7BBC04}"/>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79" name="ZoneTexte 2378">
          <a:extLst>
            <a:ext uri="{FF2B5EF4-FFF2-40B4-BE49-F238E27FC236}">
              <a16:creationId xmlns:a16="http://schemas.microsoft.com/office/drawing/2014/main" id="{A809A16E-FCA9-4347-9782-FED2F1278246}"/>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80" name="ZoneTexte 2379">
          <a:extLst>
            <a:ext uri="{FF2B5EF4-FFF2-40B4-BE49-F238E27FC236}">
              <a16:creationId xmlns:a16="http://schemas.microsoft.com/office/drawing/2014/main" id="{93C6D92B-4A28-45FF-B87E-BF417C37E54F}"/>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81" name="ZoneTexte 2380">
          <a:extLst>
            <a:ext uri="{FF2B5EF4-FFF2-40B4-BE49-F238E27FC236}">
              <a16:creationId xmlns:a16="http://schemas.microsoft.com/office/drawing/2014/main" id="{41A49A5A-CC5F-4523-BB15-BD4EAE6BF880}"/>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82" name="ZoneTexte 2381">
          <a:extLst>
            <a:ext uri="{FF2B5EF4-FFF2-40B4-BE49-F238E27FC236}">
              <a16:creationId xmlns:a16="http://schemas.microsoft.com/office/drawing/2014/main" id="{9362D4D8-C6BF-48D2-979B-171E07A3748A}"/>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83" name="ZoneTexte 2382">
          <a:extLst>
            <a:ext uri="{FF2B5EF4-FFF2-40B4-BE49-F238E27FC236}">
              <a16:creationId xmlns:a16="http://schemas.microsoft.com/office/drawing/2014/main" id="{145AC039-CD0B-4B45-8CBA-5D288C0E4B98}"/>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84" name="ZoneTexte 2383">
          <a:extLst>
            <a:ext uri="{FF2B5EF4-FFF2-40B4-BE49-F238E27FC236}">
              <a16:creationId xmlns:a16="http://schemas.microsoft.com/office/drawing/2014/main" id="{1FEAF105-33D4-4A11-ABE6-7C4B819B5D3E}"/>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385" name="ZoneTexte 2384">
          <a:extLst>
            <a:ext uri="{FF2B5EF4-FFF2-40B4-BE49-F238E27FC236}">
              <a16:creationId xmlns:a16="http://schemas.microsoft.com/office/drawing/2014/main" id="{427C73CF-0DD0-49C0-B59A-B4FE14BC2391}"/>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86" name="ZoneTexte 2385">
          <a:extLst>
            <a:ext uri="{FF2B5EF4-FFF2-40B4-BE49-F238E27FC236}">
              <a16:creationId xmlns:a16="http://schemas.microsoft.com/office/drawing/2014/main" id="{0E187353-4B6F-462D-8F25-48C44FF8661D}"/>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87" name="ZoneTexte 2386">
          <a:extLst>
            <a:ext uri="{FF2B5EF4-FFF2-40B4-BE49-F238E27FC236}">
              <a16:creationId xmlns:a16="http://schemas.microsoft.com/office/drawing/2014/main" id="{DD1D7775-E705-4EBC-B30A-F864239FAD19}"/>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388" name="ZoneTexte 2387">
          <a:extLst>
            <a:ext uri="{FF2B5EF4-FFF2-40B4-BE49-F238E27FC236}">
              <a16:creationId xmlns:a16="http://schemas.microsoft.com/office/drawing/2014/main" id="{854FE4E7-3D2B-453F-8399-597A80F22696}"/>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389" name="ZoneTexte 2388">
          <a:extLst>
            <a:ext uri="{FF2B5EF4-FFF2-40B4-BE49-F238E27FC236}">
              <a16:creationId xmlns:a16="http://schemas.microsoft.com/office/drawing/2014/main" id="{C89B1A37-80CB-435B-9CA7-521FA1958075}"/>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90" name="ZoneTexte 2389">
          <a:extLst>
            <a:ext uri="{FF2B5EF4-FFF2-40B4-BE49-F238E27FC236}">
              <a16:creationId xmlns:a16="http://schemas.microsoft.com/office/drawing/2014/main" id="{460631CD-5C5A-4C6C-AF7B-D9CD5BF61832}"/>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391" name="ZoneTexte 2390">
          <a:extLst>
            <a:ext uri="{FF2B5EF4-FFF2-40B4-BE49-F238E27FC236}">
              <a16:creationId xmlns:a16="http://schemas.microsoft.com/office/drawing/2014/main" id="{6FA5D90B-B6D6-403D-BA90-C17214C6B97E}"/>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392" name="ZoneTexte 2391">
          <a:extLst>
            <a:ext uri="{FF2B5EF4-FFF2-40B4-BE49-F238E27FC236}">
              <a16:creationId xmlns:a16="http://schemas.microsoft.com/office/drawing/2014/main" id="{3795E382-9A52-42EB-B35F-672DF4A2DFC9}"/>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393" name="ZoneTexte 2392">
          <a:extLst>
            <a:ext uri="{FF2B5EF4-FFF2-40B4-BE49-F238E27FC236}">
              <a16:creationId xmlns:a16="http://schemas.microsoft.com/office/drawing/2014/main" id="{2B8E9878-370D-4439-A327-3C8112760185}"/>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394" name="ZoneTexte 2393">
          <a:extLst>
            <a:ext uri="{FF2B5EF4-FFF2-40B4-BE49-F238E27FC236}">
              <a16:creationId xmlns:a16="http://schemas.microsoft.com/office/drawing/2014/main" id="{9FF5B125-307A-4466-BC3E-64854AA9CE15}"/>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395" name="ZoneTexte 2394">
          <a:extLst>
            <a:ext uri="{FF2B5EF4-FFF2-40B4-BE49-F238E27FC236}">
              <a16:creationId xmlns:a16="http://schemas.microsoft.com/office/drawing/2014/main" id="{A598D626-131E-48C0-B960-398F4E11A71A}"/>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396" name="ZoneTexte 2395">
          <a:extLst>
            <a:ext uri="{FF2B5EF4-FFF2-40B4-BE49-F238E27FC236}">
              <a16:creationId xmlns:a16="http://schemas.microsoft.com/office/drawing/2014/main" id="{204006BC-FCD2-4508-8637-6FCFE9291E00}"/>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397" name="ZoneTexte 2396">
          <a:extLst>
            <a:ext uri="{FF2B5EF4-FFF2-40B4-BE49-F238E27FC236}">
              <a16:creationId xmlns:a16="http://schemas.microsoft.com/office/drawing/2014/main" id="{8CDA38AE-6E25-422D-8D3F-955F32325A5B}"/>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398" name="ZoneTexte 2397">
          <a:extLst>
            <a:ext uri="{FF2B5EF4-FFF2-40B4-BE49-F238E27FC236}">
              <a16:creationId xmlns:a16="http://schemas.microsoft.com/office/drawing/2014/main" id="{3CF775B4-54A0-42E7-B4B9-A6D9655EADA7}"/>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399" name="ZoneTexte 2398">
          <a:extLst>
            <a:ext uri="{FF2B5EF4-FFF2-40B4-BE49-F238E27FC236}">
              <a16:creationId xmlns:a16="http://schemas.microsoft.com/office/drawing/2014/main" id="{88BAFE45-E154-4184-9451-2D39DC95F0D9}"/>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400" name="ZoneTexte 2399">
          <a:extLst>
            <a:ext uri="{FF2B5EF4-FFF2-40B4-BE49-F238E27FC236}">
              <a16:creationId xmlns:a16="http://schemas.microsoft.com/office/drawing/2014/main" id="{615C42FC-E4C9-471F-8051-DAA2F5C25C4E}"/>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401" name="ZoneTexte 2400">
          <a:extLst>
            <a:ext uri="{FF2B5EF4-FFF2-40B4-BE49-F238E27FC236}">
              <a16:creationId xmlns:a16="http://schemas.microsoft.com/office/drawing/2014/main" id="{03E95A2D-16F9-429E-B18E-0BC6B23CF9FC}"/>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402" name="ZoneTexte 2401">
          <a:extLst>
            <a:ext uri="{FF2B5EF4-FFF2-40B4-BE49-F238E27FC236}">
              <a16:creationId xmlns:a16="http://schemas.microsoft.com/office/drawing/2014/main" id="{9591A671-5788-4AB9-90F1-BC082ED50365}"/>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403" name="ZoneTexte 2402">
          <a:extLst>
            <a:ext uri="{FF2B5EF4-FFF2-40B4-BE49-F238E27FC236}">
              <a16:creationId xmlns:a16="http://schemas.microsoft.com/office/drawing/2014/main" id="{86DBC613-F697-4FAB-961D-8C1ACA7C2A7C}"/>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404" name="ZoneTexte 2403">
          <a:extLst>
            <a:ext uri="{FF2B5EF4-FFF2-40B4-BE49-F238E27FC236}">
              <a16:creationId xmlns:a16="http://schemas.microsoft.com/office/drawing/2014/main" id="{674C1FE6-1443-408A-B681-37822F1AE404}"/>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405" name="ZoneTexte 2404">
          <a:extLst>
            <a:ext uri="{FF2B5EF4-FFF2-40B4-BE49-F238E27FC236}">
              <a16:creationId xmlns:a16="http://schemas.microsoft.com/office/drawing/2014/main" id="{04EFAAE3-65F1-4945-943B-609F95EACA33}"/>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406" name="ZoneTexte 2405">
          <a:extLst>
            <a:ext uri="{FF2B5EF4-FFF2-40B4-BE49-F238E27FC236}">
              <a16:creationId xmlns:a16="http://schemas.microsoft.com/office/drawing/2014/main" id="{57901269-57CC-46EE-888B-163E627AEEE9}"/>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407" name="ZoneTexte 2406">
          <a:extLst>
            <a:ext uri="{FF2B5EF4-FFF2-40B4-BE49-F238E27FC236}">
              <a16:creationId xmlns:a16="http://schemas.microsoft.com/office/drawing/2014/main" id="{D1AB4E69-BCA0-46FC-8604-600B289B2813}"/>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408" name="ZoneTexte 2407">
          <a:extLst>
            <a:ext uri="{FF2B5EF4-FFF2-40B4-BE49-F238E27FC236}">
              <a16:creationId xmlns:a16="http://schemas.microsoft.com/office/drawing/2014/main" id="{F44E85D3-B63C-47DF-BCB4-6A7BBD496F2E}"/>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409" name="ZoneTexte 2408">
          <a:extLst>
            <a:ext uri="{FF2B5EF4-FFF2-40B4-BE49-F238E27FC236}">
              <a16:creationId xmlns:a16="http://schemas.microsoft.com/office/drawing/2014/main" id="{CE0D2063-787B-4727-88A5-E45646B776C9}"/>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410" name="ZoneTexte 2409">
          <a:extLst>
            <a:ext uri="{FF2B5EF4-FFF2-40B4-BE49-F238E27FC236}">
              <a16:creationId xmlns:a16="http://schemas.microsoft.com/office/drawing/2014/main" id="{C73C8CF4-65AA-4B05-B28B-9A46EFE88A52}"/>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411" name="ZoneTexte 2410">
          <a:extLst>
            <a:ext uri="{FF2B5EF4-FFF2-40B4-BE49-F238E27FC236}">
              <a16:creationId xmlns:a16="http://schemas.microsoft.com/office/drawing/2014/main" id="{300E1246-0C01-4F9F-BF34-6C6E4E9794AB}"/>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412" name="ZoneTexte 2411">
          <a:extLst>
            <a:ext uri="{FF2B5EF4-FFF2-40B4-BE49-F238E27FC236}">
              <a16:creationId xmlns:a16="http://schemas.microsoft.com/office/drawing/2014/main" id="{FB97EFA5-6C47-41C6-8D35-4472C103A311}"/>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413" name="ZoneTexte 2412">
          <a:extLst>
            <a:ext uri="{FF2B5EF4-FFF2-40B4-BE49-F238E27FC236}">
              <a16:creationId xmlns:a16="http://schemas.microsoft.com/office/drawing/2014/main" id="{A8780274-A8FE-4050-AA07-2FB2E3225463}"/>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14" name="ZoneTexte 2413">
          <a:extLst>
            <a:ext uri="{FF2B5EF4-FFF2-40B4-BE49-F238E27FC236}">
              <a16:creationId xmlns:a16="http://schemas.microsoft.com/office/drawing/2014/main" id="{015C1265-CA7D-483A-84E1-432C50751A31}"/>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415" name="ZoneTexte 2414">
          <a:extLst>
            <a:ext uri="{FF2B5EF4-FFF2-40B4-BE49-F238E27FC236}">
              <a16:creationId xmlns:a16="http://schemas.microsoft.com/office/drawing/2014/main" id="{C83771E2-732E-4EB2-B223-C7A3472C7C5A}"/>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416" name="ZoneTexte 2415">
          <a:extLst>
            <a:ext uri="{FF2B5EF4-FFF2-40B4-BE49-F238E27FC236}">
              <a16:creationId xmlns:a16="http://schemas.microsoft.com/office/drawing/2014/main" id="{57E15EFE-7501-4FF7-9682-56FA9F1496F7}"/>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17" name="ZoneTexte 2416">
          <a:extLst>
            <a:ext uri="{FF2B5EF4-FFF2-40B4-BE49-F238E27FC236}">
              <a16:creationId xmlns:a16="http://schemas.microsoft.com/office/drawing/2014/main" id="{FFD260CF-9083-4055-93AA-78D906AF7CC7}"/>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18" name="ZoneTexte 2417">
          <a:extLst>
            <a:ext uri="{FF2B5EF4-FFF2-40B4-BE49-F238E27FC236}">
              <a16:creationId xmlns:a16="http://schemas.microsoft.com/office/drawing/2014/main" id="{B61B563B-2FBA-4D01-8A38-B3D9447E066D}"/>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419" name="ZoneTexte 2418">
          <a:extLst>
            <a:ext uri="{FF2B5EF4-FFF2-40B4-BE49-F238E27FC236}">
              <a16:creationId xmlns:a16="http://schemas.microsoft.com/office/drawing/2014/main" id="{B8A0F133-ED5F-44A8-9815-A7F5D8174B53}"/>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2420" name="ZoneTexte 2419">
          <a:extLst>
            <a:ext uri="{FF2B5EF4-FFF2-40B4-BE49-F238E27FC236}">
              <a16:creationId xmlns:a16="http://schemas.microsoft.com/office/drawing/2014/main" id="{998E9F6E-1D48-4F73-B1C6-9DB9AA995F8D}"/>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21" name="ZoneTexte 2420">
          <a:extLst>
            <a:ext uri="{FF2B5EF4-FFF2-40B4-BE49-F238E27FC236}">
              <a16:creationId xmlns:a16="http://schemas.microsoft.com/office/drawing/2014/main" id="{D172939A-66E1-46D3-A16E-782555BEA4AA}"/>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22" name="ZoneTexte 2421">
          <a:extLst>
            <a:ext uri="{FF2B5EF4-FFF2-40B4-BE49-F238E27FC236}">
              <a16:creationId xmlns:a16="http://schemas.microsoft.com/office/drawing/2014/main" id="{EA20B8F1-5B87-40B8-AE72-7B4801144B7C}"/>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23" name="ZoneTexte 2422">
          <a:extLst>
            <a:ext uri="{FF2B5EF4-FFF2-40B4-BE49-F238E27FC236}">
              <a16:creationId xmlns:a16="http://schemas.microsoft.com/office/drawing/2014/main" id="{6743C23B-66EF-4008-9DEE-A867246996DF}"/>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24" name="ZoneTexte 2423">
          <a:extLst>
            <a:ext uri="{FF2B5EF4-FFF2-40B4-BE49-F238E27FC236}">
              <a16:creationId xmlns:a16="http://schemas.microsoft.com/office/drawing/2014/main" id="{31888E02-A3A5-488B-9207-2DD337F6FC49}"/>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25" name="ZoneTexte 2424">
          <a:extLst>
            <a:ext uri="{FF2B5EF4-FFF2-40B4-BE49-F238E27FC236}">
              <a16:creationId xmlns:a16="http://schemas.microsoft.com/office/drawing/2014/main" id="{50752C64-3979-4BAA-AF60-DD9C164175D3}"/>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26" name="ZoneTexte 2425">
          <a:extLst>
            <a:ext uri="{FF2B5EF4-FFF2-40B4-BE49-F238E27FC236}">
              <a16:creationId xmlns:a16="http://schemas.microsoft.com/office/drawing/2014/main" id="{7F34EFD6-87FF-4167-BD3B-D9C90CC79402}"/>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27" name="ZoneTexte 2426">
          <a:extLst>
            <a:ext uri="{FF2B5EF4-FFF2-40B4-BE49-F238E27FC236}">
              <a16:creationId xmlns:a16="http://schemas.microsoft.com/office/drawing/2014/main" id="{85062017-BF22-4F36-A969-C26128600A2B}"/>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28" name="ZoneTexte 2427">
          <a:extLst>
            <a:ext uri="{FF2B5EF4-FFF2-40B4-BE49-F238E27FC236}">
              <a16:creationId xmlns:a16="http://schemas.microsoft.com/office/drawing/2014/main" id="{71FC0714-0A19-4A84-AD43-8563BBEA592E}"/>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29" name="ZoneTexte 2428">
          <a:extLst>
            <a:ext uri="{FF2B5EF4-FFF2-40B4-BE49-F238E27FC236}">
              <a16:creationId xmlns:a16="http://schemas.microsoft.com/office/drawing/2014/main" id="{70BD7FED-857C-44F3-BE75-E11493F88093}"/>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30" name="ZoneTexte 2429">
          <a:extLst>
            <a:ext uri="{FF2B5EF4-FFF2-40B4-BE49-F238E27FC236}">
              <a16:creationId xmlns:a16="http://schemas.microsoft.com/office/drawing/2014/main" id="{52AE6D94-1E73-4DFB-A1AE-E8C0C8DB2DBC}"/>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31" name="ZoneTexte 2430">
          <a:extLst>
            <a:ext uri="{FF2B5EF4-FFF2-40B4-BE49-F238E27FC236}">
              <a16:creationId xmlns:a16="http://schemas.microsoft.com/office/drawing/2014/main" id="{F15BB295-8E9B-4344-A75C-0F6354B39DAF}"/>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32" name="ZoneTexte 2431">
          <a:extLst>
            <a:ext uri="{FF2B5EF4-FFF2-40B4-BE49-F238E27FC236}">
              <a16:creationId xmlns:a16="http://schemas.microsoft.com/office/drawing/2014/main" id="{A98DDCF8-6B0C-4854-9368-500F4192135C}"/>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33" name="ZoneTexte 2432">
          <a:extLst>
            <a:ext uri="{FF2B5EF4-FFF2-40B4-BE49-F238E27FC236}">
              <a16:creationId xmlns:a16="http://schemas.microsoft.com/office/drawing/2014/main" id="{3C422601-2D26-4448-8F41-86F40FEE143E}"/>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34" name="ZoneTexte 2433">
          <a:extLst>
            <a:ext uri="{FF2B5EF4-FFF2-40B4-BE49-F238E27FC236}">
              <a16:creationId xmlns:a16="http://schemas.microsoft.com/office/drawing/2014/main" id="{1F534A0D-6002-4887-A617-FACABFBF8856}"/>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35" name="ZoneTexte 2434">
          <a:extLst>
            <a:ext uri="{FF2B5EF4-FFF2-40B4-BE49-F238E27FC236}">
              <a16:creationId xmlns:a16="http://schemas.microsoft.com/office/drawing/2014/main" id="{922D21FE-2BB9-48F4-9D2D-B8C85F6D5AB5}"/>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36" name="ZoneTexte 2435">
          <a:extLst>
            <a:ext uri="{FF2B5EF4-FFF2-40B4-BE49-F238E27FC236}">
              <a16:creationId xmlns:a16="http://schemas.microsoft.com/office/drawing/2014/main" id="{C62957A5-38AA-4399-BE12-450EA6932AC1}"/>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37" name="ZoneTexte 2436">
          <a:extLst>
            <a:ext uri="{FF2B5EF4-FFF2-40B4-BE49-F238E27FC236}">
              <a16:creationId xmlns:a16="http://schemas.microsoft.com/office/drawing/2014/main" id="{D3DC0B71-23B5-41C8-88A1-BDD23641C6D7}"/>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38" name="ZoneTexte 2437">
          <a:extLst>
            <a:ext uri="{FF2B5EF4-FFF2-40B4-BE49-F238E27FC236}">
              <a16:creationId xmlns:a16="http://schemas.microsoft.com/office/drawing/2014/main" id="{E2CF5074-0F56-4DAE-A902-28464DB4E31D}"/>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39" name="ZoneTexte 2438">
          <a:extLst>
            <a:ext uri="{FF2B5EF4-FFF2-40B4-BE49-F238E27FC236}">
              <a16:creationId xmlns:a16="http://schemas.microsoft.com/office/drawing/2014/main" id="{D12D758F-95D8-4E35-8C40-017137F0DB4C}"/>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40" name="ZoneTexte 2439">
          <a:extLst>
            <a:ext uri="{FF2B5EF4-FFF2-40B4-BE49-F238E27FC236}">
              <a16:creationId xmlns:a16="http://schemas.microsoft.com/office/drawing/2014/main" id="{88440D0E-FB86-4D95-BA19-9D872D7F88F7}"/>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41" name="ZoneTexte 2440">
          <a:extLst>
            <a:ext uri="{FF2B5EF4-FFF2-40B4-BE49-F238E27FC236}">
              <a16:creationId xmlns:a16="http://schemas.microsoft.com/office/drawing/2014/main" id="{2FDDDC28-08CF-44EF-9B5B-7AF5E4D927D1}"/>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42" name="ZoneTexte 2441">
          <a:extLst>
            <a:ext uri="{FF2B5EF4-FFF2-40B4-BE49-F238E27FC236}">
              <a16:creationId xmlns:a16="http://schemas.microsoft.com/office/drawing/2014/main" id="{96D38064-5C9F-4532-B6BF-3E00DE4DF946}"/>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43" name="ZoneTexte 2442">
          <a:extLst>
            <a:ext uri="{FF2B5EF4-FFF2-40B4-BE49-F238E27FC236}">
              <a16:creationId xmlns:a16="http://schemas.microsoft.com/office/drawing/2014/main" id="{6D000FE2-441C-4BDF-9E76-3B4C7B9AFF7F}"/>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44" name="ZoneTexte 2443">
          <a:extLst>
            <a:ext uri="{FF2B5EF4-FFF2-40B4-BE49-F238E27FC236}">
              <a16:creationId xmlns:a16="http://schemas.microsoft.com/office/drawing/2014/main" id="{EC1CC72C-EDFD-4BE2-8BE9-ABC856398C3F}"/>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45" name="ZoneTexte 2444">
          <a:extLst>
            <a:ext uri="{FF2B5EF4-FFF2-40B4-BE49-F238E27FC236}">
              <a16:creationId xmlns:a16="http://schemas.microsoft.com/office/drawing/2014/main" id="{B3C824FB-2BEA-436E-A5AD-DF80088B19F2}"/>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46" name="ZoneTexte 2445">
          <a:extLst>
            <a:ext uri="{FF2B5EF4-FFF2-40B4-BE49-F238E27FC236}">
              <a16:creationId xmlns:a16="http://schemas.microsoft.com/office/drawing/2014/main" id="{3F9866D4-B569-4D0A-81EE-2092B444EF90}"/>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47" name="ZoneTexte 2446">
          <a:extLst>
            <a:ext uri="{FF2B5EF4-FFF2-40B4-BE49-F238E27FC236}">
              <a16:creationId xmlns:a16="http://schemas.microsoft.com/office/drawing/2014/main" id="{89C08988-A6D4-4AA8-B271-C45498F046D5}"/>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48" name="ZoneTexte 2447">
          <a:extLst>
            <a:ext uri="{FF2B5EF4-FFF2-40B4-BE49-F238E27FC236}">
              <a16:creationId xmlns:a16="http://schemas.microsoft.com/office/drawing/2014/main" id="{0D6E72B9-0B98-477B-A41F-20BDDA049D35}"/>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2449" name="ZoneTexte 2448">
          <a:extLst>
            <a:ext uri="{FF2B5EF4-FFF2-40B4-BE49-F238E27FC236}">
              <a16:creationId xmlns:a16="http://schemas.microsoft.com/office/drawing/2014/main" id="{D4D6E9CC-BA2B-4D7B-BD20-584AB71C83D0}"/>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50" name="ZoneTexte 2449">
          <a:extLst>
            <a:ext uri="{FF2B5EF4-FFF2-40B4-BE49-F238E27FC236}">
              <a16:creationId xmlns:a16="http://schemas.microsoft.com/office/drawing/2014/main" id="{BFA15FBE-7C7A-4FD8-86F8-70FA92CFD384}"/>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51" name="ZoneTexte 2450">
          <a:extLst>
            <a:ext uri="{FF2B5EF4-FFF2-40B4-BE49-F238E27FC236}">
              <a16:creationId xmlns:a16="http://schemas.microsoft.com/office/drawing/2014/main" id="{BB2BE5B9-B0A7-4077-AF9B-44110CEFCFD7}"/>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52" name="ZoneTexte 2451">
          <a:extLst>
            <a:ext uri="{FF2B5EF4-FFF2-40B4-BE49-F238E27FC236}">
              <a16:creationId xmlns:a16="http://schemas.microsoft.com/office/drawing/2014/main" id="{733D79EB-BFD5-4843-8E96-6FA97DD49B32}"/>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53" name="ZoneTexte 2452">
          <a:extLst>
            <a:ext uri="{FF2B5EF4-FFF2-40B4-BE49-F238E27FC236}">
              <a16:creationId xmlns:a16="http://schemas.microsoft.com/office/drawing/2014/main" id="{1D98A9B6-FD4F-4308-96CE-3E5C70107382}"/>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54" name="ZoneTexte 2453">
          <a:extLst>
            <a:ext uri="{FF2B5EF4-FFF2-40B4-BE49-F238E27FC236}">
              <a16:creationId xmlns:a16="http://schemas.microsoft.com/office/drawing/2014/main" id="{9788A8DD-0C88-41ED-B1DF-394D09F11979}"/>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55" name="ZoneTexte 2454">
          <a:extLst>
            <a:ext uri="{FF2B5EF4-FFF2-40B4-BE49-F238E27FC236}">
              <a16:creationId xmlns:a16="http://schemas.microsoft.com/office/drawing/2014/main" id="{6D4139D0-4D6B-4ADF-B3DE-4C1238F00634}"/>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56" name="ZoneTexte 2455">
          <a:extLst>
            <a:ext uri="{FF2B5EF4-FFF2-40B4-BE49-F238E27FC236}">
              <a16:creationId xmlns:a16="http://schemas.microsoft.com/office/drawing/2014/main" id="{03C00AC5-4379-49F7-8438-790CE02ADB45}"/>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57" name="ZoneTexte 2456">
          <a:extLst>
            <a:ext uri="{FF2B5EF4-FFF2-40B4-BE49-F238E27FC236}">
              <a16:creationId xmlns:a16="http://schemas.microsoft.com/office/drawing/2014/main" id="{2772DD9D-E774-4707-9746-816D66D07CC5}"/>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58" name="ZoneTexte 2457">
          <a:extLst>
            <a:ext uri="{FF2B5EF4-FFF2-40B4-BE49-F238E27FC236}">
              <a16:creationId xmlns:a16="http://schemas.microsoft.com/office/drawing/2014/main" id="{9238FB03-F4D7-433F-AEDC-216FE7ECA781}"/>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59" name="ZoneTexte 2458">
          <a:extLst>
            <a:ext uri="{FF2B5EF4-FFF2-40B4-BE49-F238E27FC236}">
              <a16:creationId xmlns:a16="http://schemas.microsoft.com/office/drawing/2014/main" id="{2CC29AEA-7581-48B4-BD41-9E47CFA82285}"/>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60" name="ZoneTexte 2459">
          <a:extLst>
            <a:ext uri="{FF2B5EF4-FFF2-40B4-BE49-F238E27FC236}">
              <a16:creationId xmlns:a16="http://schemas.microsoft.com/office/drawing/2014/main" id="{720C9856-7FBC-46FA-8127-39E350086ECD}"/>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61" name="ZoneTexte 2460">
          <a:extLst>
            <a:ext uri="{FF2B5EF4-FFF2-40B4-BE49-F238E27FC236}">
              <a16:creationId xmlns:a16="http://schemas.microsoft.com/office/drawing/2014/main" id="{5C82F873-E958-43F5-860A-52A584A5CED2}"/>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62" name="ZoneTexte 2461">
          <a:extLst>
            <a:ext uri="{FF2B5EF4-FFF2-40B4-BE49-F238E27FC236}">
              <a16:creationId xmlns:a16="http://schemas.microsoft.com/office/drawing/2014/main" id="{C06C9BFF-2CBA-4828-B549-8BBE483CE2DD}"/>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63" name="ZoneTexte 2462">
          <a:extLst>
            <a:ext uri="{FF2B5EF4-FFF2-40B4-BE49-F238E27FC236}">
              <a16:creationId xmlns:a16="http://schemas.microsoft.com/office/drawing/2014/main" id="{97CC6193-32DC-46B7-9AFA-414A5C88EDF0}"/>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64" name="ZoneTexte 2463">
          <a:extLst>
            <a:ext uri="{FF2B5EF4-FFF2-40B4-BE49-F238E27FC236}">
              <a16:creationId xmlns:a16="http://schemas.microsoft.com/office/drawing/2014/main" id="{DB6059DB-9A89-4E77-964A-7E0E6525D662}"/>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65" name="ZoneTexte 2464">
          <a:extLst>
            <a:ext uri="{FF2B5EF4-FFF2-40B4-BE49-F238E27FC236}">
              <a16:creationId xmlns:a16="http://schemas.microsoft.com/office/drawing/2014/main" id="{94E5AC58-F4F6-43C3-B225-88769F38EAA9}"/>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66" name="ZoneTexte 2465">
          <a:extLst>
            <a:ext uri="{FF2B5EF4-FFF2-40B4-BE49-F238E27FC236}">
              <a16:creationId xmlns:a16="http://schemas.microsoft.com/office/drawing/2014/main" id="{B45B9648-0B74-431E-B58E-590B0A1AF99D}"/>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67" name="ZoneTexte 2466">
          <a:extLst>
            <a:ext uri="{FF2B5EF4-FFF2-40B4-BE49-F238E27FC236}">
              <a16:creationId xmlns:a16="http://schemas.microsoft.com/office/drawing/2014/main" id="{F52070B1-0055-4A6E-AE7D-DDAFFB13CD4F}"/>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68" name="ZoneTexte 2467">
          <a:extLst>
            <a:ext uri="{FF2B5EF4-FFF2-40B4-BE49-F238E27FC236}">
              <a16:creationId xmlns:a16="http://schemas.microsoft.com/office/drawing/2014/main" id="{D56DFF3A-5D87-4F48-A406-32CE129CA83B}"/>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69" name="ZoneTexte 2468">
          <a:extLst>
            <a:ext uri="{FF2B5EF4-FFF2-40B4-BE49-F238E27FC236}">
              <a16:creationId xmlns:a16="http://schemas.microsoft.com/office/drawing/2014/main" id="{A44962DA-8254-4AB1-B08E-AD387FB30D16}"/>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70" name="ZoneTexte 2469">
          <a:extLst>
            <a:ext uri="{FF2B5EF4-FFF2-40B4-BE49-F238E27FC236}">
              <a16:creationId xmlns:a16="http://schemas.microsoft.com/office/drawing/2014/main" id="{7441AE61-903C-4896-A1ED-A1F26F9B87B4}"/>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71" name="ZoneTexte 2470">
          <a:extLst>
            <a:ext uri="{FF2B5EF4-FFF2-40B4-BE49-F238E27FC236}">
              <a16:creationId xmlns:a16="http://schemas.microsoft.com/office/drawing/2014/main" id="{5540F88C-8D28-4417-9E0D-B1E2944E08AB}"/>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72" name="ZoneTexte 2471">
          <a:extLst>
            <a:ext uri="{FF2B5EF4-FFF2-40B4-BE49-F238E27FC236}">
              <a16:creationId xmlns:a16="http://schemas.microsoft.com/office/drawing/2014/main" id="{8D131DD8-A80B-431D-8193-62AAB343CE8F}"/>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73" name="ZoneTexte 2472">
          <a:extLst>
            <a:ext uri="{FF2B5EF4-FFF2-40B4-BE49-F238E27FC236}">
              <a16:creationId xmlns:a16="http://schemas.microsoft.com/office/drawing/2014/main" id="{4B59FD03-7515-4AF2-9E09-E22822FEB2B3}"/>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74" name="ZoneTexte 2473">
          <a:extLst>
            <a:ext uri="{FF2B5EF4-FFF2-40B4-BE49-F238E27FC236}">
              <a16:creationId xmlns:a16="http://schemas.microsoft.com/office/drawing/2014/main" id="{2E74CDBC-C7FD-4A93-9646-8DEF306662C1}"/>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75" name="ZoneTexte 2474">
          <a:extLst>
            <a:ext uri="{FF2B5EF4-FFF2-40B4-BE49-F238E27FC236}">
              <a16:creationId xmlns:a16="http://schemas.microsoft.com/office/drawing/2014/main" id="{BB763C28-AAE1-4C59-A079-C960912BF587}"/>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76" name="ZoneTexte 2475">
          <a:extLst>
            <a:ext uri="{FF2B5EF4-FFF2-40B4-BE49-F238E27FC236}">
              <a16:creationId xmlns:a16="http://schemas.microsoft.com/office/drawing/2014/main" id="{DA4BD9A7-5DD1-4079-BD9D-1C3889F6759D}"/>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77" name="ZoneTexte 2476">
          <a:extLst>
            <a:ext uri="{FF2B5EF4-FFF2-40B4-BE49-F238E27FC236}">
              <a16:creationId xmlns:a16="http://schemas.microsoft.com/office/drawing/2014/main" id="{FFF996A3-B779-493F-85AC-CA59EED78FD4}"/>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2478" name="ZoneTexte 2477">
          <a:extLst>
            <a:ext uri="{FF2B5EF4-FFF2-40B4-BE49-F238E27FC236}">
              <a16:creationId xmlns:a16="http://schemas.microsoft.com/office/drawing/2014/main" id="{B7B59487-550E-4549-8FEA-E4232583EBA4}"/>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79" name="ZoneTexte 2478">
          <a:extLst>
            <a:ext uri="{FF2B5EF4-FFF2-40B4-BE49-F238E27FC236}">
              <a16:creationId xmlns:a16="http://schemas.microsoft.com/office/drawing/2014/main" id="{5FBB2A78-3CCE-42BA-A23C-2BD170E3717C}"/>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80" name="ZoneTexte 2479">
          <a:extLst>
            <a:ext uri="{FF2B5EF4-FFF2-40B4-BE49-F238E27FC236}">
              <a16:creationId xmlns:a16="http://schemas.microsoft.com/office/drawing/2014/main" id="{334AB365-0387-41BB-8EEF-03D67AEA4CA3}"/>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81" name="ZoneTexte 2480">
          <a:extLst>
            <a:ext uri="{FF2B5EF4-FFF2-40B4-BE49-F238E27FC236}">
              <a16:creationId xmlns:a16="http://schemas.microsoft.com/office/drawing/2014/main" id="{D5FE5606-BE2F-4108-83BF-019FDBEDF73E}"/>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82" name="ZoneTexte 2481">
          <a:extLst>
            <a:ext uri="{FF2B5EF4-FFF2-40B4-BE49-F238E27FC236}">
              <a16:creationId xmlns:a16="http://schemas.microsoft.com/office/drawing/2014/main" id="{865B37C8-B27D-48C2-94D3-52290B8142D1}"/>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83" name="ZoneTexte 2482">
          <a:extLst>
            <a:ext uri="{FF2B5EF4-FFF2-40B4-BE49-F238E27FC236}">
              <a16:creationId xmlns:a16="http://schemas.microsoft.com/office/drawing/2014/main" id="{A55AA00F-B2CC-4BB2-A41E-196DC5F78253}"/>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84" name="ZoneTexte 2483">
          <a:extLst>
            <a:ext uri="{FF2B5EF4-FFF2-40B4-BE49-F238E27FC236}">
              <a16:creationId xmlns:a16="http://schemas.microsoft.com/office/drawing/2014/main" id="{4C3E9475-89FF-47EC-AFAA-99AE63C15F28}"/>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85" name="ZoneTexte 2484">
          <a:extLst>
            <a:ext uri="{FF2B5EF4-FFF2-40B4-BE49-F238E27FC236}">
              <a16:creationId xmlns:a16="http://schemas.microsoft.com/office/drawing/2014/main" id="{61681429-C667-463F-B123-22F10C9CA1F2}"/>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86" name="ZoneTexte 2485">
          <a:extLst>
            <a:ext uri="{FF2B5EF4-FFF2-40B4-BE49-F238E27FC236}">
              <a16:creationId xmlns:a16="http://schemas.microsoft.com/office/drawing/2014/main" id="{F41E7E98-8749-43A1-81EB-543AEBE3ECDC}"/>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87" name="ZoneTexte 2486">
          <a:extLst>
            <a:ext uri="{FF2B5EF4-FFF2-40B4-BE49-F238E27FC236}">
              <a16:creationId xmlns:a16="http://schemas.microsoft.com/office/drawing/2014/main" id="{A6026C4F-49F1-47B6-AF49-423218B2FB0E}"/>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88" name="ZoneTexte 2487">
          <a:extLst>
            <a:ext uri="{FF2B5EF4-FFF2-40B4-BE49-F238E27FC236}">
              <a16:creationId xmlns:a16="http://schemas.microsoft.com/office/drawing/2014/main" id="{C6BBC6A4-ABC9-47A3-8339-DB5538FBA7BB}"/>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89" name="ZoneTexte 2488">
          <a:extLst>
            <a:ext uri="{FF2B5EF4-FFF2-40B4-BE49-F238E27FC236}">
              <a16:creationId xmlns:a16="http://schemas.microsoft.com/office/drawing/2014/main" id="{8F2B4D35-632E-4E65-AA04-59B68A9FD9C2}"/>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90" name="ZoneTexte 2489">
          <a:extLst>
            <a:ext uri="{FF2B5EF4-FFF2-40B4-BE49-F238E27FC236}">
              <a16:creationId xmlns:a16="http://schemas.microsoft.com/office/drawing/2014/main" id="{FB5879FA-A187-475A-8132-5F806929E292}"/>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91" name="ZoneTexte 2490">
          <a:extLst>
            <a:ext uri="{FF2B5EF4-FFF2-40B4-BE49-F238E27FC236}">
              <a16:creationId xmlns:a16="http://schemas.microsoft.com/office/drawing/2014/main" id="{A4A65B57-9770-42E7-924A-1160A54E1223}"/>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92" name="ZoneTexte 2491">
          <a:extLst>
            <a:ext uri="{FF2B5EF4-FFF2-40B4-BE49-F238E27FC236}">
              <a16:creationId xmlns:a16="http://schemas.microsoft.com/office/drawing/2014/main" id="{7DB35398-6BE7-4F42-A2C5-F4F8C25A4AED}"/>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93" name="ZoneTexte 2492">
          <a:extLst>
            <a:ext uri="{FF2B5EF4-FFF2-40B4-BE49-F238E27FC236}">
              <a16:creationId xmlns:a16="http://schemas.microsoft.com/office/drawing/2014/main" id="{68462550-01B7-4F9A-BDF4-5B78252E2B14}"/>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94" name="ZoneTexte 2493">
          <a:extLst>
            <a:ext uri="{FF2B5EF4-FFF2-40B4-BE49-F238E27FC236}">
              <a16:creationId xmlns:a16="http://schemas.microsoft.com/office/drawing/2014/main" id="{2F00DB20-DDBA-4798-A41B-CB7F5C2F57B8}"/>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95" name="ZoneTexte 2494">
          <a:extLst>
            <a:ext uri="{FF2B5EF4-FFF2-40B4-BE49-F238E27FC236}">
              <a16:creationId xmlns:a16="http://schemas.microsoft.com/office/drawing/2014/main" id="{80B82EE9-33EF-4FA3-A4C5-67EEB23D8E08}"/>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96" name="ZoneTexte 2495">
          <a:extLst>
            <a:ext uri="{FF2B5EF4-FFF2-40B4-BE49-F238E27FC236}">
              <a16:creationId xmlns:a16="http://schemas.microsoft.com/office/drawing/2014/main" id="{7A4B9101-5580-479B-A31D-1123AA2B1A71}"/>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97" name="ZoneTexte 2496">
          <a:extLst>
            <a:ext uri="{FF2B5EF4-FFF2-40B4-BE49-F238E27FC236}">
              <a16:creationId xmlns:a16="http://schemas.microsoft.com/office/drawing/2014/main" id="{C7181F1A-1A7E-4247-AD7C-DAC5E7CFC4DE}"/>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98" name="ZoneTexte 2497">
          <a:extLst>
            <a:ext uri="{FF2B5EF4-FFF2-40B4-BE49-F238E27FC236}">
              <a16:creationId xmlns:a16="http://schemas.microsoft.com/office/drawing/2014/main" id="{9C37598E-26A4-4AB6-B577-B1E4E7F9F81F}"/>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499" name="ZoneTexte 2498">
          <a:extLst>
            <a:ext uri="{FF2B5EF4-FFF2-40B4-BE49-F238E27FC236}">
              <a16:creationId xmlns:a16="http://schemas.microsoft.com/office/drawing/2014/main" id="{BC23E500-A328-4D38-B0E1-29C02F66AEF5}"/>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500" name="ZoneTexte 2499">
          <a:extLst>
            <a:ext uri="{FF2B5EF4-FFF2-40B4-BE49-F238E27FC236}">
              <a16:creationId xmlns:a16="http://schemas.microsoft.com/office/drawing/2014/main" id="{46C230F6-B77D-4A90-B09A-39A2D1B192E2}"/>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01" name="ZoneTexte 2500">
          <a:extLst>
            <a:ext uri="{FF2B5EF4-FFF2-40B4-BE49-F238E27FC236}">
              <a16:creationId xmlns:a16="http://schemas.microsoft.com/office/drawing/2014/main" id="{E00150C4-2DDF-4782-ADA1-E3679CD1620E}"/>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502" name="ZoneTexte 2501">
          <a:extLst>
            <a:ext uri="{FF2B5EF4-FFF2-40B4-BE49-F238E27FC236}">
              <a16:creationId xmlns:a16="http://schemas.microsoft.com/office/drawing/2014/main" id="{8F435C53-06E5-4969-9B17-822579DB9A6F}"/>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503" name="ZoneTexte 2502">
          <a:extLst>
            <a:ext uri="{FF2B5EF4-FFF2-40B4-BE49-F238E27FC236}">
              <a16:creationId xmlns:a16="http://schemas.microsoft.com/office/drawing/2014/main" id="{4630B3D0-AEA8-46CF-876F-FE68D6D674AB}"/>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04" name="ZoneTexte 2503">
          <a:extLst>
            <a:ext uri="{FF2B5EF4-FFF2-40B4-BE49-F238E27FC236}">
              <a16:creationId xmlns:a16="http://schemas.microsoft.com/office/drawing/2014/main" id="{98E5A3CA-3373-42E7-AF36-ED4B805445B1}"/>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05" name="ZoneTexte 2504">
          <a:extLst>
            <a:ext uri="{FF2B5EF4-FFF2-40B4-BE49-F238E27FC236}">
              <a16:creationId xmlns:a16="http://schemas.microsoft.com/office/drawing/2014/main" id="{2865B536-2469-4540-BB66-571798D689B1}"/>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506" name="ZoneTexte 2505">
          <a:extLst>
            <a:ext uri="{FF2B5EF4-FFF2-40B4-BE49-F238E27FC236}">
              <a16:creationId xmlns:a16="http://schemas.microsoft.com/office/drawing/2014/main" id="{A6749D05-71C0-4696-B3E7-9F5A60562D2E}"/>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2507" name="ZoneTexte 2506">
          <a:extLst>
            <a:ext uri="{FF2B5EF4-FFF2-40B4-BE49-F238E27FC236}">
              <a16:creationId xmlns:a16="http://schemas.microsoft.com/office/drawing/2014/main" id="{359899E4-A4CC-4DC7-9FF5-C19C2F78ABBE}"/>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08" name="ZoneTexte 2507">
          <a:extLst>
            <a:ext uri="{FF2B5EF4-FFF2-40B4-BE49-F238E27FC236}">
              <a16:creationId xmlns:a16="http://schemas.microsoft.com/office/drawing/2014/main" id="{982E57C5-6E86-4D12-8432-7E8544E51E78}"/>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09" name="ZoneTexte 2508">
          <a:extLst>
            <a:ext uri="{FF2B5EF4-FFF2-40B4-BE49-F238E27FC236}">
              <a16:creationId xmlns:a16="http://schemas.microsoft.com/office/drawing/2014/main" id="{F97DEDE2-FD24-49F6-9F25-7C7344F69F21}"/>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10" name="ZoneTexte 2509">
          <a:extLst>
            <a:ext uri="{FF2B5EF4-FFF2-40B4-BE49-F238E27FC236}">
              <a16:creationId xmlns:a16="http://schemas.microsoft.com/office/drawing/2014/main" id="{59847464-1E4C-408C-9BB7-5E33C2220F62}"/>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11" name="ZoneTexte 2510">
          <a:extLst>
            <a:ext uri="{FF2B5EF4-FFF2-40B4-BE49-F238E27FC236}">
              <a16:creationId xmlns:a16="http://schemas.microsoft.com/office/drawing/2014/main" id="{68712120-115E-4AC7-B59A-4C60E8166165}"/>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12" name="ZoneTexte 2511">
          <a:extLst>
            <a:ext uri="{FF2B5EF4-FFF2-40B4-BE49-F238E27FC236}">
              <a16:creationId xmlns:a16="http://schemas.microsoft.com/office/drawing/2014/main" id="{BB621B20-2993-49B9-939D-A26DE8080954}"/>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13" name="ZoneTexte 2512">
          <a:extLst>
            <a:ext uri="{FF2B5EF4-FFF2-40B4-BE49-F238E27FC236}">
              <a16:creationId xmlns:a16="http://schemas.microsoft.com/office/drawing/2014/main" id="{C3AF0E5F-4FE4-4F7A-8587-D1422D72F7A2}"/>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14" name="ZoneTexte 2513">
          <a:extLst>
            <a:ext uri="{FF2B5EF4-FFF2-40B4-BE49-F238E27FC236}">
              <a16:creationId xmlns:a16="http://schemas.microsoft.com/office/drawing/2014/main" id="{03BC0C8F-0DF3-4095-81D4-36B2E9AE214A}"/>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15" name="ZoneTexte 2514">
          <a:extLst>
            <a:ext uri="{FF2B5EF4-FFF2-40B4-BE49-F238E27FC236}">
              <a16:creationId xmlns:a16="http://schemas.microsoft.com/office/drawing/2014/main" id="{B4693929-7B6C-4D7B-B860-4B048B8A832A}"/>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16" name="ZoneTexte 2515">
          <a:extLst>
            <a:ext uri="{FF2B5EF4-FFF2-40B4-BE49-F238E27FC236}">
              <a16:creationId xmlns:a16="http://schemas.microsoft.com/office/drawing/2014/main" id="{22972101-55F0-472F-AC75-906962E7AD21}"/>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17" name="ZoneTexte 2516">
          <a:extLst>
            <a:ext uri="{FF2B5EF4-FFF2-40B4-BE49-F238E27FC236}">
              <a16:creationId xmlns:a16="http://schemas.microsoft.com/office/drawing/2014/main" id="{B7E00F27-5C5B-41BF-AC05-094FAF0B3B26}"/>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18" name="ZoneTexte 2517">
          <a:extLst>
            <a:ext uri="{FF2B5EF4-FFF2-40B4-BE49-F238E27FC236}">
              <a16:creationId xmlns:a16="http://schemas.microsoft.com/office/drawing/2014/main" id="{FA9E5E1B-70E0-4A17-91AD-0A4ED455CAC6}"/>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19" name="ZoneTexte 2518">
          <a:extLst>
            <a:ext uri="{FF2B5EF4-FFF2-40B4-BE49-F238E27FC236}">
              <a16:creationId xmlns:a16="http://schemas.microsoft.com/office/drawing/2014/main" id="{11059DDF-D73D-408D-B1E0-B7F9FE062859}"/>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20" name="ZoneTexte 2519">
          <a:extLst>
            <a:ext uri="{FF2B5EF4-FFF2-40B4-BE49-F238E27FC236}">
              <a16:creationId xmlns:a16="http://schemas.microsoft.com/office/drawing/2014/main" id="{F1495A9F-53EA-4C07-8F64-827008911F02}"/>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21" name="ZoneTexte 2520">
          <a:extLst>
            <a:ext uri="{FF2B5EF4-FFF2-40B4-BE49-F238E27FC236}">
              <a16:creationId xmlns:a16="http://schemas.microsoft.com/office/drawing/2014/main" id="{23DDEC40-2D34-49B8-A0FE-EB49BBB5DD4B}"/>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22" name="ZoneTexte 2521">
          <a:extLst>
            <a:ext uri="{FF2B5EF4-FFF2-40B4-BE49-F238E27FC236}">
              <a16:creationId xmlns:a16="http://schemas.microsoft.com/office/drawing/2014/main" id="{67FA56CF-1E15-4318-BEFC-618E064EF8ED}"/>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23" name="ZoneTexte 2522">
          <a:extLst>
            <a:ext uri="{FF2B5EF4-FFF2-40B4-BE49-F238E27FC236}">
              <a16:creationId xmlns:a16="http://schemas.microsoft.com/office/drawing/2014/main" id="{86EB03B3-9911-4C33-AD9E-68A4E1C0BDC2}"/>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24" name="ZoneTexte 2523">
          <a:extLst>
            <a:ext uri="{FF2B5EF4-FFF2-40B4-BE49-F238E27FC236}">
              <a16:creationId xmlns:a16="http://schemas.microsoft.com/office/drawing/2014/main" id="{CB74305F-E232-440F-A7E9-0AC302BFA44C}"/>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25" name="ZoneTexte 2524">
          <a:extLst>
            <a:ext uri="{FF2B5EF4-FFF2-40B4-BE49-F238E27FC236}">
              <a16:creationId xmlns:a16="http://schemas.microsoft.com/office/drawing/2014/main" id="{22762D94-296B-4C5E-9000-75C286F1B30A}"/>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26" name="ZoneTexte 2525">
          <a:extLst>
            <a:ext uri="{FF2B5EF4-FFF2-40B4-BE49-F238E27FC236}">
              <a16:creationId xmlns:a16="http://schemas.microsoft.com/office/drawing/2014/main" id="{6F0241FE-EDD7-48D6-8269-6D975D37E956}"/>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27" name="ZoneTexte 2526">
          <a:extLst>
            <a:ext uri="{FF2B5EF4-FFF2-40B4-BE49-F238E27FC236}">
              <a16:creationId xmlns:a16="http://schemas.microsoft.com/office/drawing/2014/main" id="{52207388-8681-4675-B548-71D9E531A6F8}"/>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28" name="ZoneTexte 2527">
          <a:extLst>
            <a:ext uri="{FF2B5EF4-FFF2-40B4-BE49-F238E27FC236}">
              <a16:creationId xmlns:a16="http://schemas.microsoft.com/office/drawing/2014/main" id="{9D4B842E-F68C-4D9B-AEDF-0B12F66B8BFA}"/>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29" name="ZoneTexte 2528">
          <a:extLst>
            <a:ext uri="{FF2B5EF4-FFF2-40B4-BE49-F238E27FC236}">
              <a16:creationId xmlns:a16="http://schemas.microsoft.com/office/drawing/2014/main" id="{191DEFFE-A8EE-49EB-98AF-CB6FAABF7F70}"/>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30" name="ZoneTexte 2529">
          <a:extLst>
            <a:ext uri="{FF2B5EF4-FFF2-40B4-BE49-F238E27FC236}">
              <a16:creationId xmlns:a16="http://schemas.microsoft.com/office/drawing/2014/main" id="{84D53496-41A3-458F-8594-BCC7C174D369}"/>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31" name="ZoneTexte 2530">
          <a:extLst>
            <a:ext uri="{FF2B5EF4-FFF2-40B4-BE49-F238E27FC236}">
              <a16:creationId xmlns:a16="http://schemas.microsoft.com/office/drawing/2014/main" id="{0393EC74-D491-474D-AA39-75472B35E8BC}"/>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32" name="ZoneTexte 2531">
          <a:extLst>
            <a:ext uri="{FF2B5EF4-FFF2-40B4-BE49-F238E27FC236}">
              <a16:creationId xmlns:a16="http://schemas.microsoft.com/office/drawing/2014/main" id="{1D581AF6-E3B1-4A63-91AF-F4B4C1DC9A71}"/>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33" name="ZoneTexte 2532">
          <a:extLst>
            <a:ext uri="{FF2B5EF4-FFF2-40B4-BE49-F238E27FC236}">
              <a16:creationId xmlns:a16="http://schemas.microsoft.com/office/drawing/2014/main" id="{77A0CEAB-411B-48C8-AFA0-B38850AB9123}"/>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34" name="ZoneTexte 2533">
          <a:extLst>
            <a:ext uri="{FF2B5EF4-FFF2-40B4-BE49-F238E27FC236}">
              <a16:creationId xmlns:a16="http://schemas.microsoft.com/office/drawing/2014/main" id="{438B6867-6920-43E7-9FF1-0C797F66609B}"/>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35" name="ZoneTexte 2534">
          <a:extLst>
            <a:ext uri="{FF2B5EF4-FFF2-40B4-BE49-F238E27FC236}">
              <a16:creationId xmlns:a16="http://schemas.microsoft.com/office/drawing/2014/main" id="{8DBA74F0-9D99-411A-8240-F56C3FBA46FE}"/>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2536" name="ZoneTexte 2535">
          <a:extLst>
            <a:ext uri="{FF2B5EF4-FFF2-40B4-BE49-F238E27FC236}">
              <a16:creationId xmlns:a16="http://schemas.microsoft.com/office/drawing/2014/main" id="{44B46830-A5E5-4658-B6F7-85C296496026}"/>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37" name="ZoneTexte 2536">
          <a:extLst>
            <a:ext uri="{FF2B5EF4-FFF2-40B4-BE49-F238E27FC236}">
              <a16:creationId xmlns:a16="http://schemas.microsoft.com/office/drawing/2014/main" id="{46BF657D-2E68-4476-B096-B9FFE27E36EA}"/>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38" name="ZoneTexte 2537">
          <a:extLst>
            <a:ext uri="{FF2B5EF4-FFF2-40B4-BE49-F238E27FC236}">
              <a16:creationId xmlns:a16="http://schemas.microsoft.com/office/drawing/2014/main" id="{7F711741-B1DB-4431-9934-63350028A98B}"/>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39" name="ZoneTexte 2538">
          <a:extLst>
            <a:ext uri="{FF2B5EF4-FFF2-40B4-BE49-F238E27FC236}">
              <a16:creationId xmlns:a16="http://schemas.microsoft.com/office/drawing/2014/main" id="{CF6BCFC2-A2FD-40FC-9FDE-390EDCB0D143}"/>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40" name="ZoneTexte 2539">
          <a:extLst>
            <a:ext uri="{FF2B5EF4-FFF2-40B4-BE49-F238E27FC236}">
              <a16:creationId xmlns:a16="http://schemas.microsoft.com/office/drawing/2014/main" id="{C5929D8B-6789-4F58-B2F3-70A25FDDF27C}"/>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41" name="ZoneTexte 2540">
          <a:extLst>
            <a:ext uri="{FF2B5EF4-FFF2-40B4-BE49-F238E27FC236}">
              <a16:creationId xmlns:a16="http://schemas.microsoft.com/office/drawing/2014/main" id="{1F36DF4C-CA40-41D7-9CD8-DB08C5556EF2}"/>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42" name="ZoneTexte 2541">
          <a:extLst>
            <a:ext uri="{FF2B5EF4-FFF2-40B4-BE49-F238E27FC236}">
              <a16:creationId xmlns:a16="http://schemas.microsoft.com/office/drawing/2014/main" id="{4696308C-D889-495B-9579-778C3159E685}"/>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43" name="ZoneTexte 2542">
          <a:extLst>
            <a:ext uri="{FF2B5EF4-FFF2-40B4-BE49-F238E27FC236}">
              <a16:creationId xmlns:a16="http://schemas.microsoft.com/office/drawing/2014/main" id="{5C271AF4-C9A2-476E-A244-CB8BEAED7AC4}"/>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44" name="ZoneTexte 2543">
          <a:extLst>
            <a:ext uri="{FF2B5EF4-FFF2-40B4-BE49-F238E27FC236}">
              <a16:creationId xmlns:a16="http://schemas.microsoft.com/office/drawing/2014/main" id="{FD39E85A-227B-4D07-9840-8589B70399C4}"/>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45" name="ZoneTexte 2544">
          <a:extLst>
            <a:ext uri="{FF2B5EF4-FFF2-40B4-BE49-F238E27FC236}">
              <a16:creationId xmlns:a16="http://schemas.microsoft.com/office/drawing/2014/main" id="{109D5F4A-0FE4-4A12-82DB-61A37A3A4B08}"/>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46" name="ZoneTexte 2545">
          <a:extLst>
            <a:ext uri="{FF2B5EF4-FFF2-40B4-BE49-F238E27FC236}">
              <a16:creationId xmlns:a16="http://schemas.microsoft.com/office/drawing/2014/main" id="{AEBC2DF4-CC9F-4930-AE46-B7872F756076}"/>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47" name="ZoneTexte 2546">
          <a:extLst>
            <a:ext uri="{FF2B5EF4-FFF2-40B4-BE49-F238E27FC236}">
              <a16:creationId xmlns:a16="http://schemas.microsoft.com/office/drawing/2014/main" id="{A52FC7DB-66B3-43AC-A013-9874FAA42167}"/>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48" name="ZoneTexte 2547">
          <a:extLst>
            <a:ext uri="{FF2B5EF4-FFF2-40B4-BE49-F238E27FC236}">
              <a16:creationId xmlns:a16="http://schemas.microsoft.com/office/drawing/2014/main" id="{C5453F3C-A74B-47F7-9746-F4222890BD48}"/>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49" name="ZoneTexte 2548">
          <a:extLst>
            <a:ext uri="{FF2B5EF4-FFF2-40B4-BE49-F238E27FC236}">
              <a16:creationId xmlns:a16="http://schemas.microsoft.com/office/drawing/2014/main" id="{57115ECE-5D94-4B2E-B40A-20D415F1C070}"/>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50" name="ZoneTexte 2549">
          <a:extLst>
            <a:ext uri="{FF2B5EF4-FFF2-40B4-BE49-F238E27FC236}">
              <a16:creationId xmlns:a16="http://schemas.microsoft.com/office/drawing/2014/main" id="{7E0A4DCE-62C1-4325-BAFB-91BC400B82FD}"/>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51" name="ZoneTexte 2550">
          <a:extLst>
            <a:ext uri="{FF2B5EF4-FFF2-40B4-BE49-F238E27FC236}">
              <a16:creationId xmlns:a16="http://schemas.microsoft.com/office/drawing/2014/main" id="{50AEA496-BA2C-4866-B76E-2BBD6274D9A6}"/>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52" name="ZoneTexte 2551">
          <a:extLst>
            <a:ext uri="{FF2B5EF4-FFF2-40B4-BE49-F238E27FC236}">
              <a16:creationId xmlns:a16="http://schemas.microsoft.com/office/drawing/2014/main" id="{95EDFF8F-745E-4D0B-90A1-FD1FC6E9BB5F}"/>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53" name="ZoneTexte 2552">
          <a:extLst>
            <a:ext uri="{FF2B5EF4-FFF2-40B4-BE49-F238E27FC236}">
              <a16:creationId xmlns:a16="http://schemas.microsoft.com/office/drawing/2014/main" id="{6B588247-3590-43D5-87D5-FC2693BF10CB}"/>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54" name="ZoneTexte 2553">
          <a:extLst>
            <a:ext uri="{FF2B5EF4-FFF2-40B4-BE49-F238E27FC236}">
              <a16:creationId xmlns:a16="http://schemas.microsoft.com/office/drawing/2014/main" id="{8562DE76-9FE1-4FFB-B961-74B88471A622}"/>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55" name="ZoneTexte 2554">
          <a:extLst>
            <a:ext uri="{FF2B5EF4-FFF2-40B4-BE49-F238E27FC236}">
              <a16:creationId xmlns:a16="http://schemas.microsoft.com/office/drawing/2014/main" id="{D5C20830-55C9-41AE-8B3A-21BB58477C18}"/>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56" name="ZoneTexte 2555">
          <a:extLst>
            <a:ext uri="{FF2B5EF4-FFF2-40B4-BE49-F238E27FC236}">
              <a16:creationId xmlns:a16="http://schemas.microsoft.com/office/drawing/2014/main" id="{0E54A83B-36F1-47C9-83A8-2143AA46A769}"/>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57" name="ZoneTexte 2556">
          <a:extLst>
            <a:ext uri="{FF2B5EF4-FFF2-40B4-BE49-F238E27FC236}">
              <a16:creationId xmlns:a16="http://schemas.microsoft.com/office/drawing/2014/main" id="{2B9A19F9-2D0E-4ED1-9391-47E8645347AD}"/>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58" name="ZoneTexte 2557">
          <a:extLst>
            <a:ext uri="{FF2B5EF4-FFF2-40B4-BE49-F238E27FC236}">
              <a16:creationId xmlns:a16="http://schemas.microsoft.com/office/drawing/2014/main" id="{B009BD89-55F4-4F66-8746-EB345FD26AE4}"/>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59" name="ZoneTexte 2558">
          <a:extLst>
            <a:ext uri="{FF2B5EF4-FFF2-40B4-BE49-F238E27FC236}">
              <a16:creationId xmlns:a16="http://schemas.microsoft.com/office/drawing/2014/main" id="{1D522110-DB8A-4844-9A33-A8847AE424FC}"/>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60" name="ZoneTexte 2559">
          <a:extLst>
            <a:ext uri="{FF2B5EF4-FFF2-40B4-BE49-F238E27FC236}">
              <a16:creationId xmlns:a16="http://schemas.microsoft.com/office/drawing/2014/main" id="{DA87D07C-3802-4126-84B7-68D4303A6B53}"/>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61" name="ZoneTexte 2560">
          <a:extLst>
            <a:ext uri="{FF2B5EF4-FFF2-40B4-BE49-F238E27FC236}">
              <a16:creationId xmlns:a16="http://schemas.microsoft.com/office/drawing/2014/main" id="{F8DDB729-EE74-4EF2-B829-9EBEC7D78545}"/>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62" name="ZoneTexte 2561">
          <a:extLst>
            <a:ext uri="{FF2B5EF4-FFF2-40B4-BE49-F238E27FC236}">
              <a16:creationId xmlns:a16="http://schemas.microsoft.com/office/drawing/2014/main" id="{3D4FE70F-1C4D-478D-AF55-30AF5993DCE5}"/>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63" name="ZoneTexte 2562">
          <a:extLst>
            <a:ext uri="{FF2B5EF4-FFF2-40B4-BE49-F238E27FC236}">
              <a16:creationId xmlns:a16="http://schemas.microsoft.com/office/drawing/2014/main" id="{A66EE90E-0C8F-490D-8D35-C2828B89B100}"/>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64" name="ZoneTexte 2563">
          <a:extLst>
            <a:ext uri="{FF2B5EF4-FFF2-40B4-BE49-F238E27FC236}">
              <a16:creationId xmlns:a16="http://schemas.microsoft.com/office/drawing/2014/main" id="{088EECB7-1C9B-45D8-8A1D-83812F2DAFB8}"/>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2565" name="ZoneTexte 2564">
          <a:extLst>
            <a:ext uri="{FF2B5EF4-FFF2-40B4-BE49-F238E27FC236}">
              <a16:creationId xmlns:a16="http://schemas.microsoft.com/office/drawing/2014/main" id="{D114F54E-2B07-448A-831C-59EBD5B972E2}"/>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66" name="ZoneTexte 2565">
          <a:extLst>
            <a:ext uri="{FF2B5EF4-FFF2-40B4-BE49-F238E27FC236}">
              <a16:creationId xmlns:a16="http://schemas.microsoft.com/office/drawing/2014/main" id="{ECC96E45-7AC8-46B4-B6CA-3316FDA11E6B}"/>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67" name="ZoneTexte 2566">
          <a:extLst>
            <a:ext uri="{FF2B5EF4-FFF2-40B4-BE49-F238E27FC236}">
              <a16:creationId xmlns:a16="http://schemas.microsoft.com/office/drawing/2014/main" id="{A8B7D55A-1B3A-4682-98C2-4F0FE2413417}"/>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68" name="ZoneTexte 2567">
          <a:extLst>
            <a:ext uri="{FF2B5EF4-FFF2-40B4-BE49-F238E27FC236}">
              <a16:creationId xmlns:a16="http://schemas.microsoft.com/office/drawing/2014/main" id="{F5D0F42F-2958-492C-B8D3-4F9E229017C2}"/>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69" name="ZoneTexte 2568">
          <a:extLst>
            <a:ext uri="{FF2B5EF4-FFF2-40B4-BE49-F238E27FC236}">
              <a16:creationId xmlns:a16="http://schemas.microsoft.com/office/drawing/2014/main" id="{6EEB5483-3C32-44F2-B8AD-2A559BC9B63A}"/>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70" name="ZoneTexte 2569">
          <a:extLst>
            <a:ext uri="{FF2B5EF4-FFF2-40B4-BE49-F238E27FC236}">
              <a16:creationId xmlns:a16="http://schemas.microsoft.com/office/drawing/2014/main" id="{7FF96879-D847-409F-B48C-B100918EEFB0}"/>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71" name="ZoneTexte 2570">
          <a:extLst>
            <a:ext uri="{FF2B5EF4-FFF2-40B4-BE49-F238E27FC236}">
              <a16:creationId xmlns:a16="http://schemas.microsoft.com/office/drawing/2014/main" id="{4F4E5D1E-353E-4B62-B15B-AEE45BDE7A36}"/>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72" name="ZoneTexte 2571">
          <a:extLst>
            <a:ext uri="{FF2B5EF4-FFF2-40B4-BE49-F238E27FC236}">
              <a16:creationId xmlns:a16="http://schemas.microsoft.com/office/drawing/2014/main" id="{A582319A-3895-442B-8AD0-3E86D9AB3BD7}"/>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73" name="ZoneTexte 2572">
          <a:extLst>
            <a:ext uri="{FF2B5EF4-FFF2-40B4-BE49-F238E27FC236}">
              <a16:creationId xmlns:a16="http://schemas.microsoft.com/office/drawing/2014/main" id="{0AD0BBA3-EDB7-486C-9338-6EAF9A26BA54}"/>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74" name="ZoneTexte 2573">
          <a:extLst>
            <a:ext uri="{FF2B5EF4-FFF2-40B4-BE49-F238E27FC236}">
              <a16:creationId xmlns:a16="http://schemas.microsoft.com/office/drawing/2014/main" id="{EE13E56D-D219-4BA2-9324-C412AB5DAF0E}"/>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75" name="ZoneTexte 2574">
          <a:extLst>
            <a:ext uri="{FF2B5EF4-FFF2-40B4-BE49-F238E27FC236}">
              <a16:creationId xmlns:a16="http://schemas.microsoft.com/office/drawing/2014/main" id="{C7A6C8C9-1AE3-4834-8683-218A77C175B0}"/>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76" name="ZoneTexte 2575">
          <a:extLst>
            <a:ext uri="{FF2B5EF4-FFF2-40B4-BE49-F238E27FC236}">
              <a16:creationId xmlns:a16="http://schemas.microsoft.com/office/drawing/2014/main" id="{4257FDB3-6640-4D7E-8D13-9B1EB3064B80}"/>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77" name="ZoneTexte 2576">
          <a:extLst>
            <a:ext uri="{FF2B5EF4-FFF2-40B4-BE49-F238E27FC236}">
              <a16:creationId xmlns:a16="http://schemas.microsoft.com/office/drawing/2014/main" id="{9C473C0F-511A-4FD0-9D44-046A9CA52083}"/>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78" name="ZoneTexte 2577">
          <a:extLst>
            <a:ext uri="{FF2B5EF4-FFF2-40B4-BE49-F238E27FC236}">
              <a16:creationId xmlns:a16="http://schemas.microsoft.com/office/drawing/2014/main" id="{A90BE64E-30D0-4AD5-94C0-AF659238F4B3}"/>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79" name="ZoneTexte 2578">
          <a:extLst>
            <a:ext uri="{FF2B5EF4-FFF2-40B4-BE49-F238E27FC236}">
              <a16:creationId xmlns:a16="http://schemas.microsoft.com/office/drawing/2014/main" id="{DC02F1FB-EA6F-4806-9DD2-5ED590AEDB1D}"/>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80" name="ZoneTexte 2579">
          <a:extLst>
            <a:ext uri="{FF2B5EF4-FFF2-40B4-BE49-F238E27FC236}">
              <a16:creationId xmlns:a16="http://schemas.microsoft.com/office/drawing/2014/main" id="{ACD3EBD5-CF36-4079-BFD6-2EE0E04F41BC}"/>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81" name="ZoneTexte 2580">
          <a:extLst>
            <a:ext uri="{FF2B5EF4-FFF2-40B4-BE49-F238E27FC236}">
              <a16:creationId xmlns:a16="http://schemas.microsoft.com/office/drawing/2014/main" id="{4CCF30AF-AA91-46A0-8E14-E182045E05A8}"/>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82" name="ZoneTexte 2581">
          <a:extLst>
            <a:ext uri="{FF2B5EF4-FFF2-40B4-BE49-F238E27FC236}">
              <a16:creationId xmlns:a16="http://schemas.microsoft.com/office/drawing/2014/main" id="{6E2494C8-8C5D-4B4A-8D2D-442DB5D3FBFB}"/>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83" name="ZoneTexte 2582">
          <a:extLst>
            <a:ext uri="{FF2B5EF4-FFF2-40B4-BE49-F238E27FC236}">
              <a16:creationId xmlns:a16="http://schemas.microsoft.com/office/drawing/2014/main" id="{A749EC68-0D1F-4D4E-81E3-23F4EA2BA4EF}"/>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84" name="ZoneTexte 2583">
          <a:extLst>
            <a:ext uri="{FF2B5EF4-FFF2-40B4-BE49-F238E27FC236}">
              <a16:creationId xmlns:a16="http://schemas.microsoft.com/office/drawing/2014/main" id="{E7AB2496-DA54-4345-A17D-F4F5E202378D}"/>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85" name="ZoneTexte 2584">
          <a:extLst>
            <a:ext uri="{FF2B5EF4-FFF2-40B4-BE49-F238E27FC236}">
              <a16:creationId xmlns:a16="http://schemas.microsoft.com/office/drawing/2014/main" id="{3ED9F3FA-65F3-4B8E-8419-33D003C8BBA1}"/>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86" name="ZoneTexte 2585">
          <a:extLst>
            <a:ext uri="{FF2B5EF4-FFF2-40B4-BE49-F238E27FC236}">
              <a16:creationId xmlns:a16="http://schemas.microsoft.com/office/drawing/2014/main" id="{FFF70C21-96AF-4587-868B-F441729ACA48}"/>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87" name="ZoneTexte 2586">
          <a:extLst>
            <a:ext uri="{FF2B5EF4-FFF2-40B4-BE49-F238E27FC236}">
              <a16:creationId xmlns:a16="http://schemas.microsoft.com/office/drawing/2014/main" id="{16316ABF-601E-4264-895F-8E7E169E59A3}"/>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588" name="ZoneTexte 2587">
          <a:extLst>
            <a:ext uri="{FF2B5EF4-FFF2-40B4-BE49-F238E27FC236}">
              <a16:creationId xmlns:a16="http://schemas.microsoft.com/office/drawing/2014/main" id="{1F69E4A4-2B41-431B-87A7-B83D53CDD9D2}"/>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89" name="ZoneTexte 2588">
          <a:extLst>
            <a:ext uri="{FF2B5EF4-FFF2-40B4-BE49-F238E27FC236}">
              <a16:creationId xmlns:a16="http://schemas.microsoft.com/office/drawing/2014/main" id="{6B64B216-38B1-4DD3-9910-FA4C9CEBBFCF}"/>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90" name="ZoneTexte 2589">
          <a:extLst>
            <a:ext uri="{FF2B5EF4-FFF2-40B4-BE49-F238E27FC236}">
              <a16:creationId xmlns:a16="http://schemas.microsoft.com/office/drawing/2014/main" id="{A550093C-57F0-4323-AE52-AEAC8FEAE9D8}"/>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591" name="ZoneTexte 2590">
          <a:extLst>
            <a:ext uri="{FF2B5EF4-FFF2-40B4-BE49-F238E27FC236}">
              <a16:creationId xmlns:a16="http://schemas.microsoft.com/office/drawing/2014/main" id="{FB79F1C1-CA14-4BFB-9F3E-BB58BF43F7E2}"/>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592" name="ZoneTexte 2591">
          <a:extLst>
            <a:ext uri="{FF2B5EF4-FFF2-40B4-BE49-F238E27FC236}">
              <a16:creationId xmlns:a16="http://schemas.microsoft.com/office/drawing/2014/main" id="{41BB1025-8A57-44E3-B7E4-B012DCD43707}"/>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93" name="ZoneTexte 2592">
          <a:extLst>
            <a:ext uri="{FF2B5EF4-FFF2-40B4-BE49-F238E27FC236}">
              <a16:creationId xmlns:a16="http://schemas.microsoft.com/office/drawing/2014/main" id="{BA55D76E-29FD-452B-9603-75ABFD0FDE2E}"/>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2594" name="ZoneTexte 2593">
          <a:extLst>
            <a:ext uri="{FF2B5EF4-FFF2-40B4-BE49-F238E27FC236}">
              <a16:creationId xmlns:a16="http://schemas.microsoft.com/office/drawing/2014/main" id="{499B259F-C3CA-4E6A-A90B-A03C4A2D5040}"/>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595" name="ZoneTexte 2594">
          <a:extLst>
            <a:ext uri="{FF2B5EF4-FFF2-40B4-BE49-F238E27FC236}">
              <a16:creationId xmlns:a16="http://schemas.microsoft.com/office/drawing/2014/main" id="{5735493A-4AE8-4ECA-9776-A5800593486D}"/>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596" name="ZoneTexte 2595">
          <a:extLst>
            <a:ext uri="{FF2B5EF4-FFF2-40B4-BE49-F238E27FC236}">
              <a16:creationId xmlns:a16="http://schemas.microsoft.com/office/drawing/2014/main" id="{56B579FA-916B-4425-8B91-4E794F5F7D31}"/>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597" name="ZoneTexte 2596">
          <a:extLst>
            <a:ext uri="{FF2B5EF4-FFF2-40B4-BE49-F238E27FC236}">
              <a16:creationId xmlns:a16="http://schemas.microsoft.com/office/drawing/2014/main" id="{1161B72A-B01A-4ED7-A5B0-9B1433AD3382}"/>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598" name="ZoneTexte 2597">
          <a:extLst>
            <a:ext uri="{FF2B5EF4-FFF2-40B4-BE49-F238E27FC236}">
              <a16:creationId xmlns:a16="http://schemas.microsoft.com/office/drawing/2014/main" id="{7E3E8423-FDCA-4C13-9128-73569F7A5681}"/>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599" name="ZoneTexte 2598">
          <a:extLst>
            <a:ext uri="{FF2B5EF4-FFF2-40B4-BE49-F238E27FC236}">
              <a16:creationId xmlns:a16="http://schemas.microsoft.com/office/drawing/2014/main" id="{D685A6C9-8792-47D0-9465-16547F7FC4EA}"/>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600" name="ZoneTexte 2599">
          <a:extLst>
            <a:ext uri="{FF2B5EF4-FFF2-40B4-BE49-F238E27FC236}">
              <a16:creationId xmlns:a16="http://schemas.microsoft.com/office/drawing/2014/main" id="{BCBC0C69-CE76-42E6-8C0C-9CFD423A981F}"/>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601" name="ZoneTexte 2600">
          <a:extLst>
            <a:ext uri="{FF2B5EF4-FFF2-40B4-BE49-F238E27FC236}">
              <a16:creationId xmlns:a16="http://schemas.microsoft.com/office/drawing/2014/main" id="{7C812329-9BDF-4F70-8410-42CE711D5A1C}"/>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602" name="ZoneTexte 2601">
          <a:extLst>
            <a:ext uri="{FF2B5EF4-FFF2-40B4-BE49-F238E27FC236}">
              <a16:creationId xmlns:a16="http://schemas.microsoft.com/office/drawing/2014/main" id="{FF055AF7-3B92-46B3-8EE2-96088A5D7234}"/>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603" name="ZoneTexte 2602">
          <a:extLst>
            <a:ext uri="{FF2B5EF4-FFF2-40B4-BE49-F238E27FC236}">
              <a16:creationId xmlns:a16="http://schemas.microsoft.com/office/drawing/2014/main" id="{751E7163-C5C5-4F9D-958D-138B8FF25B2E}"/>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604" name="ZoneTexte 2603">
          <a:extLst>
            <a:ext uri="{FF2B5EF4-FFF2-40B4-BE49-F238E27FC236}">
              <a16:creationId xmlns:a16="http://schemas.microsoft.com/office/drawing/2014/main" id="{02A752A2-5A58-4BC8-A861-268C22F0336B}"/>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605" name="ZoneTexte 2604">
          <a:extLst>
            <a:ext uri="{FF2B5EF4-FFF2-40B4-BE49-F238E27FC236}">
              <a16:creationId xmlns:a16="http://schemas.microsoft.com/office/drawing/2014/main" id="{A495888B-B7DA-49A7-A9E3-4FD757472052}"/>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606" name="ZoneTexte 2605">
          <a:extLst>
            <a:ext uri="{FF2B5EF4-FFF2-40B4-BE49-F238E27FC236}">
              <a16:creationId xmlns:a16="http://schemas.microsoft.com/office/drawing/2014/main" id="{6FF96F7F-BCDB-4450-B7D2-F93233B9F26C}"/>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607" name="ZoneTexte 2606">
          <a:extLst>
            <a:ext uri="{FF2B5EF4-FFF2-40B4-BE49-F238E27FC236}">
              <a16:creationId xmlns:a16="http://schemas.microsoft.com/office/drawing/2014/main" id="{4A94ED68-ECBB-41E3-B18E-48F83289C8D2}"/>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608" name="ZoneTexte 2607">
          <a:extLst>
            <a:ext uri="{FF2B5EF4-FFF2-40B4-BE49-F238E27FC236}">
              <a16:creationId xmlns:a16="http://schemas.microsoft.com/office/drawing/2014/main" id="{87AB7692-77ED-4DD6-8F43-3DC0D2902C78}"/>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609" name="ZoneTexte 2608">
          <a:extLst>
            <a:ext uri="{FF2B5EF4-FFF2-40B4-BE49-F238E27FC236}">
              <a16:creationId xmlns:a16="http://schemas.microsoft.com/office/drawing/2014/main" id="{30AD88E7-8DAB-42B7-AC05-83E164A45279}"/>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610" name="ZoneTexte 2609">
          <a:extLst>
            <a:ext uri="{FF2B5EF4-FFF2-40B4-BE49-F238E27FC236}">
              <a16:creationId xmlns:a16="http://schemas.microsoft.com/office/drawing/2014/main" id="{92D293A9-EA54-403D-8816-C26F993439AF}"/>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611" name="ZoneTexte 2610">
          <a:extLst>
            <a:ext uri="{FF2B5EF4-FFF2-40B4-BE49-F238E27FC236}">
              <a16:creationId xmlns:a16="http://schemas.microsoft.com/office/drawing/2014/main" id="{7FBAF616-2FBC-4621-8031-6EA8920C47DA}"/>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612" name="ZoneTexte 2611">
          <a:extLst>
            <a:ext uri="{FF2B5EF4-FFF2-40B4-BE49-F238E27FC236}">
              <a16:creationId xmlns:a16="http://schemas.microsoft.com/office/drawing/2014/main" id="{04A5E2A3-A986-440A-9B28-F06A6D2B8CBE}"/>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613" name="ZoneTexte 2612">
          <a:extLst>
            <a:ext uri="{FF2B5EF4-FFF2-40B4-BE49-F238E27FC236}">
              <a16:creationId xmlns:a16="http://schemas.microsoft.com/office/drawing/2014/main" id="{F127B4B6-E4FB-411E-A428-A19A69724D06}"/>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614" name="ZoneTexte 2613">
          <a:extLst>
            <a:ext uri="{FF2B5EF4-FFF2-40B4-BE49-F238E27FC236}">
              <a16:creationId xmlns:a16="http://schemas.microsoft.com/office/drawing/2014/main" id="{439C62C1-FCDF-4B8B-A460-D0508773CF98}"/>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615" name="ZoneTexte 2614">
          <a:extLst>
            <a:ext uri="{FF2B5EF4-FFF2-40B4-BE49-F238E27FC236}">
              <a16:creationId xmlns:a16="http://schemas.microsoft.com/office/drawing/2014/main" id="{B95318F0-DE09-4525-8BA8-5DF0ACA52263}"/>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616" name="ZoneTexte 2615">
          <a:extLst>
            <a:ext uri="{FF2B5EF4-FFF2-40B4-BE49-F238E27FC236}">
              <a16:creationId xmlns:a16="http://schemas.microsoft.com/office/drawing/2014/main" id="{39CF4B07-13D0-49A4-84BC-E138E95A1FB3}"/>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17" name="ZoneTexte 2616">
          <a:extLst>
            <a:ext uri="{FF2B5EF4-FFF2-40B4-BE49-F238E27FC236}">
              <a16:creationId xmlns:a16="http://schemas.microsoft.com/office/drawing/2014/main" id="{ADF62876-C088-4EAD-887E-6FC3375188C7}"/>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618" name="ZoneTexte 2617">
          <a:extLst>
            <a:ext uri="{FF2B5EF4-FFF2-40B4-BE49-F238E27FC236}">
              <a16:creationId xmlns:a16="http://schemas.microsoft.com/office/drawing/2014/main" id="{0DE93732-AFF1-49DA-85F2-2A68AD66AB38}"/>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619" name="ZoneTexte 2618">
          <a:extLst>
            <a:ext uri="{FF2B5EF4-FFF2-40B4-BE49-F238E27FC236}">
              <a16:creationId xmlns:a16="http://schemas.microsoft.com/office/drawing/2014/main" id="{0D52AB9B-111B-499E-9F8D-D0C5E184CF4F}"/>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20" name="ZoneTexte 2619">
          <a:extLst>
            <a:ext uri="{FF2B5EF4-FFF2-40B4-BE49-F238E27FC236}">
              <a16:creationId xmlns:a16="http://schemas.microsoft.com/office/drawing/2014/main" id="{9FCF49C8-E12B-4F28-B071-D1D0A1C91B6A}"/>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21" name="ZoneTexte 2620">
          <a:extLst>
            <a:ext uri="{FF2B5EF4-FFF2-40B4-BE49-F238E27FC236}">
              <a16:creationId xmlns:a16="http://schemas.microsoft.com/office/drawing/2014/main" id="{5BEA2428-4467-4026-B4C2-72339B7E3EFC}"/>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622" name="ZoneTexte 2621">
          <a:extLst>
            <a:ext uri="{FF2B5EF4-FFF2-40B4-BE49-F238E27FC236}">
              <a16:creationId xmlns:a16="http://schemas.microsoft.com/office/drawing/2014/main" id="{6E43D1E4-28C6-4852-88D2-E85F69C04381}"/>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2623" name="ZoneTexte 2622">
          <a:extLst>
            <a:ext uri="{FF2B5EF4-FFF2-40B4-BE49-F238E27FC236}">
              <a16:creationId xmlns:a16="http://schemas.microsoft.com/office/drawing/2014/main" id="{C80F4891-E669-4584-962A-9323A568A08E}"/>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24" name="ZoneTexte 2623">
          <a:extLst>
            <a:ext uri="{FF2B5EF4-FFF2-40B4-BE49-F238E27FC236}">
              <a16:creationId xmlns:a16="http://schemas.microsoft.com/office/drawing/2014/main" id="{870F8EF9-36D8-43C0-BE9C-8FACA1F3FF23}"/>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25" name="ZoneTexte 2624">
          <a:extLst>
            <a:ext uri="{FF2B5EF4-FFF2-40B4-BE49-F238E27FC236}">
              <a16:creationId xmlns:a16="http://schemas.microsoft.com/office/drawing/2014/main" id="{9737B186-960A-4AEC-9525-C1A12677F252}"/>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26" name="ZoneTexte 2625">
          <a:extLst>
            <a:ext uri="{FF2B5EF4-FFF2-40B4-BE49-F238E27FC236}">
              <a16:creationId xmlns:a16="http://schemas.microsoft.com/office/drawing/2014/main" id="{2369EE88-5B3A-4E95-B482-4C3CA70BFA22}"/>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27" name="ZoneTexte 2626">
          <a:extLst>
            <a:ext uri="{FF2B5EF4-FFF2-40B4-BE49-F238E27FC236}">
              <a16:creationId xmlns:a16="http://schemas.microsoft.com/office/drawing/2014/main" id="{4AF144DC-F0B2-41B7-AD9C-B25EEA554AE1}"/>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28" name="ZoneTexte 2627">
          <a:extLst>
            <a:ext uri="{FF2B5EF4-FFF2-40B4-BE49-F238E27FC236}">
              <a16:creationId xmlns:a16="http://schemas.microsoft.com/office/drawing/2014/main" id="{5DCA69CC-3DBD-4439-8D44-809E3FF0E5DA}"/>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29" name="ZoneTexte 2628">
          <a:extLst>
            <a:ext uri="{FF2B5EF4-FFF2-40B4-BE49-F238E27FC236}">
              <a16:creationId xmlns:a16="http://schemas.microsoft.com/office/drawing/2014/main" id="{859FF9A3-0B6B-4697-B7B1-E1EF2466AA4A}"/>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30" name="ZoneTexte 2629">
          <a:extLst>
            <a:ext uri="{FF2B5EF4-FFF2-40B4-BE49-F238E27FC236}">
              <a16:creationId xmlns:a16="http://schemas.microsoft.com/office/drawing/2014/main" id="{AC426C54-A61E-4CEC-BB77-1E97CBDBFE34}"/>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31" name="ZoneTexte 2630">
          <a:extLst>
            <a:ext uri="{FF2B5EF4-FFF2-40B4-BE49-F238E27FC236}">
              <a16:creationId xmlns:a16="http://schemas.microsoft.com/office/drawing/2014/main" id="{DE8CE727-4E4E-4DD0-91EC-A685E69A9CF7}"/>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32" name="ZoneTexte 2631">
          <a:extLst>
            <a:ext uri="{FF2B5EF4-FFF2-40B4-BE49-F238E27FC236}">
              <a16:creationId xmlns:a16="http://schemas.microsoft.com/office/drawing/2014/main" id="{2042C656-C801-43BD-AFF1-E281E2FF3E66}"/>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33" name="ZoneTexte 2632">
          <a:extLst>
            <a:ext uri="{FF2B5EF4-FFF2-40B4-BE49-F238E27FC236}">
              <a16:creationId xmlns:a16="http://schemas.microsoft.com/office/drawing/2014/main" id="{A1DA9C37-1A89-4AB5-94DC-6BB03391F3F8}"/>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34" name="ZoneTexte 2633">
          <a:extLst>
            <a:ext uri="{FF2B5EF4-FFF2-40B4-BE49-F238E27FC236}">
              <a16:creationId xmlns:a16="http://schemas.microsoft.com/office/drawing/2014/main" id="{70590FAC-0278-4F39-8E3A-6D3F8D00F801}"/>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35" name="ZoneTexte 2634">
          <a:extLst>
            <a:ext uri="{FF2B5EF4-FFF2-40B4-BE49-F238E27FC236}">
              <a16:creationId xmlns:a16="http://schemas.microsoft.com/office/drawing/2014/main" id="{79B3A44D-6D62-4BAF-8F1C-586128964EF2}"/>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36" name="ZoneTexte 2635">
          <a:extLst>
            <a:ext uri="{FF2B5EF4-FFF2-40B4-BE49-F238E27FC236}">
              <a16:creationId xmlns:a16="http://schemas.microsoft.com/office/drawing/2014/main" id="{51FDFD17-34B3-4E86-BA6E-C6280B800833}"/>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37" name="ZoneTexte 2636">
          <a:extLst>
            <a:ext uri="{FF2B5EF4-FFF2-40B4-BE49-F238E27FC236}">
              <a16:creationId xmlns:a16="http://schemas.microsoft.com/office/drawing/2014/main" id="{0EC62A30-1DE2-4BE4-AB31-F72986F2AC78}"/>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38" name="ZoneTexte 2637">
          <a:extLst>
            <a:ext uri="{FF2B5EF4-FFF2-40B4-BE49-F238E27FC236}">
              <a16:creationId xmlns:a16="http://schemas.microsoft.com/office/drawing/2014/main" id="{D20E04FC-77F1-4F8D-88DA-7F166CF6BBB1}"/>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39" name="ZoneTexte 2638">
          <a:extLst>
            <a:ext uri="{FF2B5EF4-FFF2-40B4-BE49-F238E27FC236}">
              <a16:creationId xmlns:a16="http://schemas.microsoft.com/office/drawing/2014/main" id="{6ACD2A6E-E53C-4EDA-ABB8-7AA4F900ADDE}"/>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40" name="ZoneTexte 2639">
          <a:extLst>
            <a:ext uri="{FF2B5EF4-FFF2-40B4-BE49-F238E27FC236}">
              <a16:creationId xmlns:a16="http://schemas.microsoft.com/office/drawing/2014/main" id="{7B13B58F-61B3-4C78-AEE3-621A6AB328B1}"/>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41" name="ZoneTexte 2640">
          <a:extLst>
            <a:ext uri="{FF2B5EF4-FFF2-40B4-BE49-F238E27FC236}">
              <a16:creationId xmlns:a16="http://schemas.microsoft.com/office/drawing/2014/main" id="{05F4268B-4331-4A9E-9E23-17D66FC5769F}"/>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42" name="ZoneTexte 2641">
          <a:extLst>
            <a:ext uri="{FF2B5EF4-FFF2-40B4-BE49-F238E27FC236}">
              <a16:creationId xmlns:a16="http://schemas.microsoft.com/office/drawing/2014/main" id="{5C15B00F-1FFF-4434-857D-292743E4ABE9}"/>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43" name="ZoneTexte 2642">
          <a:extLst>
            <a:ext uri="{FF2B5EF4-FFF2-40B4-BE49-F238E27FC236}">
              <a16:creationId xmlns:a16="http://schemas.microsoft.com/office/drawing/2014/main" id="{C159FAC7-6E7D-4EF6-8788-86892304EC26}"/>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44" name="ZoneTexte 2643">
          <a:extLst>
            <a:ext uri="{FF2B5EF4-FFF2-40B4-BE49-F238E27FC236}">
              <a16:creationId xmlns:a16="http://schemas.microsoft.com/office/drawing/2014/main" id="{C5FA1C43-E7B4-41CA-B6DF-6988C89FEC57}"/>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45" name="ZoneTexte 2644">
          <a:extLst>
            <a:ext uri="{FF2B5EF4-FFF2-40B4-BE49-F238E27FC236}">
              <a16:creationId xmlns:a16="http://schemas.microsoft.com/office/drawing/2014/main" id="{37A79F4D-5FAF-4CD5-BBCA-5CF1A3A6B268}"/>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2646" name="ZoneTexte 2645">
          <a:extLst>
            <a:ext uri="{FF2B5EF4-FFF2-40B4-BE49-F238E27FC236}">
              <a16:creationId xmlns:a16="http://schemas.microsoft.com/office/drawing/2014/main" id="{7A8D54D6-66E3-4AF7-94CF-FC59DEA7E2A3}"/>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47" name="ZoneTexte 2646">
          <a:extLst>
            <a:ext uri="{FF2B5EF4-FFF2-40B4-BE49-F238E27FC236}">
              <a16:creationId xmlns:a16="http://schemas.microsoft.com/office/drawing/2014/main" id="{09471D31-4C01-42CB-98F2-2511C10419DB}"/>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48" name="ZoneTexte 2647">
          <a:extLst>
            <a:ext uri="{FF2B5EF4-FFF2-40B4-BE49-F238E27FC236}">
              <a16:creationId xmlns:a16="http://schemas.microsoft.com/office/drawing/2014/main" id="{F096F1DE-6151-474D-9A76-8813C2A79933}"/>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2649" name="ZoneTexte 2648">
          <a:extLst>
            <a:ext uri="{FF2B5EF4-FFF2-40B4-BE49-F238E27FC236}">
              <a16:creationId xmlns:a16="http://schemas.microsoft.com/office/drawing/2014/main" id="{2655A44B-4D1C-47C6-AEAB-ADCA98DD1839}"/>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2650" name="ZoneTexte 2649">
          <a:extLst>
            <a:ext uri="{FF2B5EF4-FFF2-40B4-BE49-F238E27FC236}">
              <a16:creationId xmlns:a16="http://schemas.microsoft.com/office/drawing/2014/main" id="{5BBF6EB3-98EB-4888-B7B1-B68782656787}"/>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51" name="ZoneTexte 2650">
          <a:extLst>
            <a:ext uri="{FF2B5EF4-FFF2-40B4-BE49-F238E27FC236}">
              <a16:creationId xmlns:a16="http://schemas.microsoft.com/office/drawing/2014/main" id="{774E34F9-14A0-4E6E-802F-28B05DDC2D2C}"/>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2652" name="ZoneTexte 2651">
          <a:extLst>
            <a:ext uri="{FF2B5EF4-FFF2-40B4-BE49-F238E27FC236}">
              <a16:creationId xmlns:a16="http://schemas.microsoft.com/office/drawing/2014/main" id="{5F9EBCB3-BADE-48BD-A4E5-8307664A1C20}"/>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2653" name="ZoneTexte 2652">
          <a:extLst>
            <a:ext uri="{FF2B5EF4-FFF2-40B4-BE49-F238E27FC236}">
              <a16:creationId xmlns:a16="http://schemas.microsoft.com/office/drawing/2014/main" id="{5145CC8A-0537-452C-BFA7-7863D4893801}"/>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2654" name="ZoneTexte 2653">
          <a:extLst>
            <a:ext uri="{FF2B5EF4-FFF2-40B4-BE49-F238E27FC236}">
              <a16:creationId xmlns:a16="http://schemas.microsoft.com/office/drawing/2014/main" id="{4B08BF56-BFA5-4C08-80B2-4E671374FBB1}"/>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2655" name="ZoneTexte 2654">
          <a:extLst>
            <a:ext uri="{FF2B5EF4-FFF2-40B4-BE49-F238E27FC236}">
              <a16:creationId xmlns:a16="http://schemas.microsoft.com/office/drawing/2014/main" id="{5F879D1E-9E7F-45AE-8F1E-0774668F78C8}"/>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2656" name="ZoneTexte 2655">
          <a:extLst>
            <a:ext uri="{FF2B5EF4-FFF2-40B4-BE49-F238E27FC236}">
              <a16:creationId xmlns:a16="http://schemas.microsoft.com/office/drawing/2014/main" id="{9689EC74-04C7-4FFB-8CC9-95A9E1F024F1}"/>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2657" name="ZoneTexte 2656">
          <a:extLst>
            <a:ext uri="{FF2B5EF4-FFF2-40B4-BE49-F238E27FC236}">
              <a16:creationId xmlns:a16="http://schemas.microsoft.com/office/drawing/2014/main" id="{E5FC54C1-3595-447B-B97D-77B32B115608}"/>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2658" name="ZoneTexte 2657">
          <a:extLst>
            <a:ext uri="{FF2B5EF4-FFF2-40B4-BE49-F238E27FC236}">
              <a16:creationId xmlns:a16="http://schemas.microsoft.com/office/drawing/2014/main" id="{162FBB87-3F41-4734-B65B-F9B2CB5D8026}"/>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2659" name="ZoneTexte 2658">
          <a:extLst>
            <a:ext uri="{FF2B5EF4-FFF2-40B4-BE49-F238E27FC236}">
              <a16:creationId xmlns:a16="http://schemas.microsoft.com/office/drawing/2014/main" id="{0182F745-1773-45F3-8FF3-1D1F2BC1A9A0}"/>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2660" name="ZoneTexte 2659">
          <a:extLst>
            <a:ext uri="{FF2B5EF4-FFF2-40B4-BE49-F238E27FC236}">
              <a16:creationId xmlns:a16="http://schemas.microsoft.com/office/drawing/2014/main" id="{847C3330-81DC-47E7-B7CF-43E962A2487D}"/>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2661" name="ZoneTexte 2660">
          <a:extLst>
            <a:ext uri="{FF2B5EF4-FFF2-40B4-BE49-F238E27FC236}">
              <a16:creationId xmlns:a16="http://schemas.microsoft.com/office/drawing/2014/main" id="{72FF84D0-15DC-4CD5-A5ED-E6A842734D64}"/>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2662" name="ZoneTexte 2661">
          <a:extLst>
            <a:ext uri="{FF2B5EF4-FFF2-40B4-BE49-F238E27FC236}">
              <a16:creationId xmlns:a16="http://schemas.microsoft.com/office/drawing/2014/main" id="{31AFD9EF-DD24-40E8-8DCE-88904AEA10B6}"/>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2663" name="ZoneTexte 2662">
          <a:extLst>
            <a:ext uri="{FF2B5EF4-FFF2-40B4-BE49-F238E27FC236}">
              <a16:creationId xmlns:a16="http://schemas.microsoft.com/office/drawing/2014/main" id="{56EA2E67-DE21-4BAF-9368-4EA955309E2D}"/>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2664" name="ZoneTexte 2663">
          <a:extLst>
            <a:ext uri="{FF2B5EF4-FFF2-40B4-BE49-F238E27FC236}">
              <a16:creationId xmlns:a16="http://schemas.microsoft.com/office/drawing/2014/main" id="{2975082F-5AE6-4D6A-AC6A-A5042F0A582B}"/>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2665" name="ZoneTexte 2664">
          <a:extLst>
            <a:ext uri="{FF2B5EF4-FFF2-40B4-BE49-F238E27FC236}">
              <a16:creationId xmlns:a16="http://schemas.microsoft.com/office/drawing/2014/main" id="{3EB71F52-1BE3-4DF1-AB81-3E2C3BF3C535}"/>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2666" name="ZoneTexte 2665">
          <a:extLst>
            <a:ext uri="{FF2B5EF4-FFF2-40B4-BE49-F238E27FC236}">
              <a16:creationId xmlns:a16="http://schemas.microsoft.com/office/drawing/2014/main" id="{26630C74-FD14-44F0-B4F2-8C44E7496A4F}"/>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2667" name="ZoneTexte 2666">
          <a:extLst>
            <a:ext uri="{FF2B5EF4-FFF2-40B4-BE49-F238E27FC236}">
              <a16:creationId xmlns:a16="http://schemas.microsoft.com/office/drawing/2014/main" id="{52C23CF1-C97F-4CA6-83EF-FC147A981A40}"/>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2668" name="ZoneTexte 2667">
          <a:extLst>
            <a:ext uri="{FF2B5EF4-FFF2-40B4-BE49-F238E27FC236}">
              <a16:creationId xmlns:a16="http://schemas.microsoft.com/office/drawing/2014/main" id="{353728BB-42AB-461E-B157-7C187C145426}"/>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2669" name="ZoneTexte 2668">
          <a:extLst>
            <a:ext uri="{FF2B5EF4-FFF2-40B4-BE49-F238E27FC236}">
              <a16:creationId xmlns:a16="http://schemas.microsoft.com/office/drawing/2014/main" id="{8DF5B9A4-2843-4BCD-B8C3-A58F53BF6D45}"/>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2670" name="ZoneTexte 2669">
          <a:extLst>
            <a:ext uri="{FF2B5EF4-FFF2-40B4-BE49-F238E27FC236}">
              <a16:creationId xmlns:a16="http://schemas.microsoft.com/office/drawing/2014/main" id="{75D52252-7580-4640-AFD8-9412907A63CE}"/>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2671" name="ZoneTexte 2670">
          <a:extLst>
            <a:ext uri="{FF2B5EF4-FFF2-40B4-BE49-F238E27FC236}">
              <a16:creationId xmlns:a16="http://schemas.microsoft.com/office/drawing/2014/main" id="{F03A9740-98F2-488B-9D1F-1F9E965F4AB6}"/>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2672" name="ZoneTexte 2671">
          <a:extLst>
            <a:ext uri="{FF2B5EF4-FFF2-40B4-BE49-F238E27FC236}">
              <a16:creationId xmlns:a16="http://schemas.microsoft.com/office/drawing/2014/main" id="{358A2EB9-BB2F-4D68-AC08-2127D497A575}"/>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2673" name="ZoneTexte 2672">
          <a:extLst>
            <a:ext uri="{FF2B5EF4-FFF2-40B4-BE49-F238E27FC236}">
              <a16:creationId xmlns:a16="http://schemas.microsoft.com/office/drawing/2014/main" id="{3D7F0377-D90B-4B55-8CD4-F0C18C3352A4}"/>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2674" name="ZoneTexte 2673">
          <a:extLst>
            <a:ext uri="{FF2B5EF4-FFF2-40B4-BE49-F238E27FC236}">
              <a16:creationId xmlns:a16="http://schemas.microsoft.com/office/drawing/2014/main" id="{79DB1E4B-A034-4E21-AFEC-4964011A1C51}"/>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2675" name="ZoneTexte 2674">
          <a:extLst>
            <a:ext uri="{FF2B5EF4-FFF2-40B4-BE49-F238E27FC236}">
              <a16:creationId xmlns:a16="http://schemas.microsoft.com/office/drawing/2014/main" id="{5FF5FF5E-F00B-41FD-B967-942A8D383FF0}"/>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2676" name="ZoneTexte 2675">
          <a:extLst>
            <a:ext uri="{FF2B5EF4-FFF2-40B4-BE49-F238E27FC236}">
              <a16:creationId xmlns:a16="http://schemas.microsoft.com/office/drawing/2014/main" id="{A3808F1D-1F86-47D5-AF8E-E96ECD719206}"/>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2677" name="ZoneTexte 2676">
          <a:extLst>
            <a:ext uri="{FF2B5EF4-FFF2-40B4-BE49-F238E27FC236}">
              <a16:creationId xmlns:a16="http://schemas.microsoft.com/office/drawing/2014/main" id="{F8F879A3-479A-4A32-A685-B9771ED06585}"/>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2678" name="ZoneTexte 2677">
          <a:extLst>
            <a:ext uri="{FF2B5EF4-FFF2-40B4-BE49-F238E27FC236}">
              <a16:creationId xmlns:a16="http://schemas.microsoft.com/office/drawing/2014/main" id="{3B358B8D-CF54-436A-8C74-D03284A02978}"/>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2679" name="ZoneTexte 2678">
          <a:extLst>
            <a:ext uri="{FF2B5EF4-FFF2-40B4-BE49-F238E27FC236}">
              <a16:creationId xmlns:a16="http://schemas.microsoft.com/office/drawing/2014/main" id="{926CAA8F-89A4-4D4E-A3F7-85C94467FDC6}"/>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2680" name="ZoneTexte 2679">
          <a:extLst>
            <a:ext uri="{FF2B5EF4-FFF2-40B4-BE49-F238E27FC236}">
              <a16:creationId xmlns:a16="http://schemas.microsoft.com/office/drawing/2014/main" id="{F40C93BF-84BF-4A6B-9E8F-E4E909716658}"/>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2681" name="ZoneTexte 2680">
          <a:extLst>
            <a:ext uri="{FF2B5EF4-FFF2-40B4-BE49-F238E27FC236}">
              <a16:creationId xmlns:a16="http://schemas.microsoft.com/office/drawing/2014/main" id="{9D38E338-43EC-4BFC-B1DF-791DF572E87E}"/>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2682" name="ZoneTexte 2681">
          <a:extLst>
            <a:ext uri="{FF2B5EF4-FFF2-40B4-BE49-F238E27FC236}">
              <a16:creationId xmlns:a16="http://schemas.microsoft.com/office/drawing/2014/main" id="{40AC1A2D-85A1-4DA9-8934-879D8FF0688D}"/>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2683" name="ZoneTexte 2682">
          <a:extLst>
            <a:ext uri="{FF2B5EF4-FFF2-40B4-BE49-F238E27FC236}">
              <a16:creationId xmlns:a16="http://schemas.microsoft.com/office/drawing/2014/main" id="{28674222-6807-4476-AECD-B7DD459E22D8}"/>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2684" name="ZoneTexte 2683">
          <a:extLst>
            <a:ext uri="{FF2B5EF4-FFF2-40B4-BE49-F238E27FC236}">
              <a16:creationId xmlns:a16="http://schemas.microsoft.com/office/drawing/2014/main" id="{2D45A79E-DFFC-4B58-AEB1-3D0D40A6DFAA}"/>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2685" name="ZoneTexte 2684">
          <a:extLst>
            <a:ext uri="{FF2B5EF4-FFF2-40B4-BE49-F238E27FC236}">
              <a16:creationId xmlns:a16="http://schemas.microsoft.com/office/drawing/2014/main" id="{9F6C9AE5-6F48-42B4-9B92-C2A5A4B9BB83}"/>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2686" name="ZoneTexte 2685">
          <a:extLst>
            <a:ext uri="{FF2B5EF4-FFF2-40B4-BE49-F238E27FC236}">
              <a16:creationId xmlns:a16="http://schemas.microsoft.com/office/drawing/2014/main" id="{F210C66D-86B9-4A91-952E-B3A3156D044D}"/>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2687" name="ZoneTexte 2686">
          <a:extLst>
            <a:ext uri="{FF2B5EF4-FFF2-40B4-BE49-F238E27FC236}">
              <a16:creationId xmlns:a16="http://schemas.microsoft.com/office/drawing/2014/main" id="{5327873E-B2AA-48DF-8943-CC8B22C29A6E}"/>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2688" name="ZoneTexte 2687">
          <a:extLst>
            <a:ext uri="{FF2B5EF4-FFF2-40B4-BE49-F238E27FC236}">
              <a16:creationId xmlns:a16="http://schemas.microsoft.com/office/drawing/2014/main" id="{38125064-9D1E-49D8-B827-2840690A324C}"/>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2689" name="ZoneTexte 2688">
          <a:extLst>
            <a:ext uri="{FF2B5EF4-FFF2-40B4-BE49-F238E27FC236}">
              <a16:creationId xmlns:a16="http://schemas.microsoft.com/office/drawing/2014/main" id="{AFC46A1E-5574-413C-9224-C461B2294483}"/>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2690" name="ZoneTexte 2689">
          <a:extLst>
            <a:ext uri="{FF2B5EF4-FFF2-40B4-BE49-F238E27FC236}">
              <a16:creationId xmlns:a16="http://schemas.microsoft.com/office/drawing/2014/main" id="{E204B6A4-E229-43A1-93F9-C11EA2213B07}"/>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2691" name="ZoneTexte 2690">
          <a:extLst>
            <a:ext uri="{FF2B5EF4-FFF2-40B4-BE49-F238E27FC236}">
              <a16:creationId xmlns:a16="http://schemas.microsoft.com/office/drawing/2014/main" id="{45127709-FED4-4D27-9C86-562EC99140D7}"/>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2692" name="ZoneTexte 2691">
          <a:extLst>
            <a:ext uri="{FF2B5EF4-FFF2-40B4-BE49-F238E27FC236}">
              <a16:creationId xmlns:a16="http://schemas.microsoft.com/office/drawing/2014/main" id="{E36C2399-416F-421C-A690-E778BFA5B6C1}"/>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2693" name="ZoneTexte 2692">
          <a:extLst>
            <a:ext uri="{FF2B5EF4-FFF2-40B4-BE49-F238E27FC236}">
              <a16:creationId xmlns:a16="http://schemas.microsoft.com/office/drawing/2014/main" id="{0C0ECEE9-A439-401D-BEE9-97D1B0E7E646}"/>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2694" name="ZoneTexte 2693">
          <a:extLst>
            <a:ext uri="{FF2B5EF4-FFF2-40B4-BE49-F238E27FC236}">
              <a16:creationId xmlns:a16="http://schemas.microsoft.com/office/drawing/2014/main" id="{5326FD51-9533-4324-A662-3CE06DC8BF04}"/>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2695" name="ZoneTexte 2694">
          <a:extLst>
            <a:ext uri="{FF2B5EF4-FFF2-40B4-BE49-F238E27FC236}">
              <a16:creationId xmlns:a16="http://schemas.microsoft.com/office/drawing/2014/main" id="{01604673-1FD0-4F79-882E-A5B744525A9B}"/>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2696" name="ZoneTexte 2695">
          <a:extLst>
            <a:ext uri="{FF2B5EF4-FFF2-40B4-BE49-F238E27FC236}">
              <a16:creationId xmlns:a16="http://schemas.microsoft.com/office/drawing/2014/main" id="{5365C00E-B433-415C-97AD-50CA4A2CA73F}"/>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2697" name="ZoneTexte 2696">
          <a:extLst>
            <a:ext uri="{FF2B5EF4-FFF2-40B4-BE49-F238E27FC236}">
              <a16:creationId xmlns:a16="http://schemas.microsoft.com/office/drawing/2014/main" id="{7FC00B70-782B-442F-AD23-B983CC1F63B7}"/>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2698" name="ZoneTexte 2697">
          <a:extLst>
            <a:ext uri="{FF2B5EF4-FFF2-40B4-BE49-F238E27FC236}">
              <a16:creationId xmlns:a16="http://schemas.microsoft.com/office/drawing/2014/main" id="{C6E5EC6A-665C-41BB-83BC-3BFD98F273DD}"/>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2699" name="ZoneTexte 2698">
          <a:extLst>
            <a:ext uri="{FF2B5EF4-FFF2-40B4-BE49-F238E27FC236}">
              <a16:creationId xmlns:a16="http://schemas.microsoft.com/office/drawing/2014/main" id="{15710894-4AB5-44EB-A614-D55056BFE672}"/>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2700" name="ZoneTexte 2699">
          <a:extLst>
            <a:ext uri="{FF2B5EF4-FFF2-40B4-BE49-F238E27FC236}">
              <a16:creationId xmlns:a16="http://schemas.microsoft.com/office/drawing/2014/main" id="{9152C947-EB0F-49A0-A31E-B102EC969C0B}"/>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2701" name="ZoneTexte 2700">
          <a:extLst>
            <a:ext uri="{FF2B5EF4-FFF2-40B4-BE49-F238E27FC236}">
              <a16:creationId xmlns:a16="http://schemas.microsoft.com/office/drawing/2014/main" id="{5E8BB6F4-B2FF-41CA-9A03-C5FDEF682472}"/>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2702" name="ZoneTexte 2701">
          <a:extLst>
            <a:ext uri="{FF2B5EF4-FFF2-40B4-BE49-F238E27FC236}">
              <a16:creationId xmlns:a16="http://schemas.microsoft.com/office/drawing/2014/main" id="{ED38BB2D-B829-415C-9F9C-273053E891F1}"/>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2703" name="ZoneTexte 2702">
          <a:extLst>
            <a:ext uri="{FF2B5EF4-FFF2-40B4-BE49-F238E27FC236}">
              <a16:creationId xmlns:a16="http://schemas.microsoft.com/office/drawing/2014/main" id="{80962CC7-8071-4292-A36A-AE051C4555E2}"/>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2704" name="ZoneTexte 2703">
          <a:extLst>
            <a:ext uri="{FF2B5EF4-FFF2-40B4-BE49-F238E27FC236}">
              <a16:creationId xmlns:a16="http://schemas.microsoft.com/office/drawing/2014/main" id="{165A5226-AF50-44BE-8F70-F311B793E877}"/>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2705" name="ZoneTexte 2704">
          <a:extLst>
            <a:ext uri="{FF2B5EF4-FFF2-40B4-BE49-F238E27FC236}">
              <a16:creationId xmlns:a16="http://schemas.microsoft.com/office/drawing/2014/main" id="{128CBAB1-D887-46F2-BB19-41CB8CDA4DBE}"/>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2706" name="ZoneTexte 2705">
          <a:extLst>
            <a:ext uri="{FF2B5EF4-FFF2-40B4-BE49-F238E27FC236}">
              <a16:creationId xmlns:a16="http://schemas.microsoft.com/office/drawing/2014/main" id="{50B59C27-16E4-45B6-8639-EA98AB7E66D1}"/>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2707" name="ZoneTexte 2706">
          <a:extLst>
            <a:ext uri="{FF2B5EF4-FFF2-40B4-BE49-F238E27FC236}">
              <a16:creationId xmlns:a16="http://schemas.microsoft.com/office/drawing/2014/main" id="{073B3463-F2DB-43AA-A4B4-CD6BCB9BE0B3}"/>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2708" name="ZoneTexte 2707">
          <a:extLst>
            <a:ext uri="{FF2B5EF4-FFF2-40B4-BE49-F238E27FC236}">
              <a16:creationId xmlns:a16="http://schemas.microsoft.com/office/drawing/2014/main" id="{F0960501-93B1-4256-9B0F-EA85E678B795}"/>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2709" name="ZoneTexte 2708">
          <a:extLst>
            <a:ext uri="{FF2B5EF4-FFF2-40B4-BE49-F238E27FC236}">
              <a16:creationId xmlns:a16="http://schemas.microsoft.com/office/drawing/2014/main" id="{E9ED01D0-6B97-4BCD-88E8-354BD4350335}"/>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2710" name="ZoneTexte 2709">
          <a:extLst>
            <a:ext uri="{FF2B5EF4-FFF2-40B4-BE49-F238E27FC236}">
              <a16:creationId xmlns:a16="http://schemas.microsoft.com/office/drawing/2014/main" id="{0103E76B-B2A7-4120-964D-815084089725}"/>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2711" name="ZoneTexte 2710">
          <a:extLst>
            <a:ext uri="{FF2B5EF4-FFF2-40B4-BE49-F238E27FC236}">
              <a16:creationId xmlns:a16="http://schemas.microsoft.com/office/drawing/2014/main" id="{C486FBF6-2BD5-4095-AD48-806F5A81512F}"/>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2712" name="ZoneTexte 2711">
          <a:extLst>
            <a:ext uri="{FF2B5EF4-FFF2-40B4-BE49-F238E27FC236}">
              <a16:creationId xmlns:a16="http://schemas.microsoft.com/office/drawing/2014/main" id="{E9A08AB2-826D-4261-A12B-C2E665822B47}"/>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2713" name="ZoneTexte 2712">
          <a:extLst>
            <a:ext uri="{FF2B5EF4-FFF2-40B4-BE49-F238E27FC236}">
              <a16:creationId xmlns:a16="http://schemas.microsoft.com/office/drawing/2014/main" id="{A5C7264C-8AE6-462C-806F-439BA16A26D9}"/>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2714" name="ZoneTexte 2713">
          <a:extLst>
            <a:ext uri="{FF2B5EF4-FFF2-40B4-BE49-F238E27FC236}">
              <a16:creationId xmlns:a16="http://schemas.microsoft.com/office/drawing/2014/main" id="{98B21827-3F9B-4040-A7EB-A49C992F6A00}"/>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2715" name="ZoneTexte 2714">
          <a:extLst>
            <a:ext uri="{FF2B5EF4-FFF2-40B4-BE49-F238E27FC236}">
              <a16:creationId xmlns:a16="http://schemas.microsoft.com/office/drawing/2014/main" id="{426D3849-DC19-40A0-9334-D1C351CF85BD}"/>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2716" name="ZoneTexte 2715">
          <a:extLst>
            <a:ext uri="{FF2B5EF4-FFF2-40B4-BE49-F238E27FC236}">
              <a16:creationId xmlns:a16="http://schemas.microsoft.com/office/drawing/2014/main" id="{34CCFD9E-2EB1-4D2C-9230-D27F7736B6F1}"/>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2717" name="ZoneTexte 2716">
          <a:extLst>
            <a:ext uri="{FF2B5EF4-FFF2-40B4-BE49-F238E27FC236}">
              <a16:creationId xmlns:a16="http://schemas.microsoft.com/office/drawing/2014/main" id="{CC8ED7BE-BA3D-4631-9FB1-37B703CAFAB4}"/>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2718" name="ZoneTexte 2717">
          <a:extLst>
            <a:ext uri="{FF2B5EF4-FFF2-40B4-BE49-F238E27FC236}">
              <a16:creationId xmlns:a16="http://schemas.microsoft.com/office/drawing/2014/main" id="{9A0B6277-0E85-4A5B-994D-F416E715AEAF}"/>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2719" name="ZoneTexte 2718">
          <a:extLst>
            <a:ext uri="{FF2B5EF4-FFF2-40B4-BE49-F238E27FC236}">
              <a16:creationId xmlns:a16="http://schemas.microsoft.com/office/drawing/2014/main" id="{9812DFFD-2A2E-4C21-AA92-D35E9807BD3E}"/>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2720" name="ZoneTexte 2719">
          <a:extLst>
            <a:ext uri="{FF2B5EF4-FFF2-40B4-BE49-F238E27FC236}">
              <a16:creationId xmlns:a16="http://schemas.microsoft.com/office/drawing/2014/main" id="{5114E198-63D3-4F25-8D8D-71EB60F1C6AD}"/>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2721" name="ZoneTexte 2720">
          <a:extLst>
            <a:ext uri="{FF2B5EF4-FFF2-40B4-BE49-F238E27FC236}">
              <a16:creationId xmlns:a16="http://schemas.microsoft.com/office/drawing/2014/main" id="{0B61F3B5-04BA-46B4-A675-5C2DD6DBF4C1}"/>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2722" name="ZoneTexte 2721">
          <a:extLst>
            <a:ext uri="{FF2B5EF4-FFF2-40B4-BE49-F238E27FC236}">
              <a16:creationId xmlns:a16="http://schemas.microsoft.com/office/drawing/2014/main" id="{9A429CD0-333A-4A3D-8BAB-F512575946E6}"/>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2723" name="ZoneTexte 2722">
          <a:extLst>
            <a:ext uri="{FF2B5EF4-FFF2-40B4-BE49-F238E27FC236}">
              <a16:creationId xmlns:a16="http://schemas.microsoft.com/office/drawing/2014/main" id="{4AA3B7C0-7226-423D-80B7-57D7108DD831}"/>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2724" name="ZoneTexte 2723">
          <a:extLst>
            <a:ext uri="{FF2B5EF4-FFF2-40B4-BE49-F238E27FC236}">
              <a16:creationId xmlns:a16="http://schemas.microsoft.com/office/drawing/2014/main" id="{85723E14-0081-49EF-9691-154113EC47C1}"/>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2725" name="ZoneTexte 2724">
          <a:extLst>
            <a:ext uri="{FF2B5EF4-FFF2-40B4-BE49-F238E27FC236}">
              <a16:creationId xmlns:a16="http://schemas.microsoft.com/office/drawing/2014/main" id="{1B8CAC11-1723-40AE-8862-9D24A85F587C}"/>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2726" name="ZoneTexte 2725">
          <a:extLst>
            <a:ext uri="{FF2B5EF4-FFF2-40B4-BE49-F238E27FC236}">
              <a16:creationId xmlns:a16="http://schemas.microsoft.com/office/drawing/2014/main" id="{72487A42-030E-4469-8285-AD213560BB81}"/>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2727" name="ZoneTexte 2726">
          <a:extLst>
            <a:ext uri="{FF2B5EF4-FFF2-40B4-BE49-F238E27FC236}">
              <a16:creationId xmlns:a16="http://schemas.microsoft.com/office/drawing/2014/main" id="{A14BDA0A-80D2-4E7A-9E68-179560E2AA41}"/>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2728" name="ZoneTexte 2727">
          <a:extLst>
            <a:ext uri="{FF2B5EF4-FFF2-40B4-BE49-F238E27FC236}">
              <a16:creationId xmlns:a16="http://schemas.microsoft.com/office/drawing/2014/main" id="{AE0BF163-4232-4595-B383-F7D3C3A399C2}"/>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2729" name="ZoneTexte 2728">
          <a:extLst>
            <a:ext uri="{FF2B5EF4-FFF2-40B4-BE49-F238E27FC236}">
              <a16:creationId xmlns:a16="http://schemas.microsoft.com/office/drawing/2014/main" id="{FC64188D-DA85-4F83-86F5-DDFA83EDA740}"/>
            </a:ext>
          </a:extLst>
        </xdr:cNvPr>
        <xdr:cNvSpPr txBox="1"/>
      </xdr:nvSpPr>
      <xdr:spPr>
        <a:xfrm>
          <a:off x="0" y="513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2730" name="ZoneTexte 2729">
          <a:extLst>
            <a:ext uri="{FF2B5EF4-FFF2-40B4-BE49-F238E27FC236}">
              <a16:creationId xmlns:a16="http://schemas.microsoft.com/office/drawing/2014/main" id="{0A8D9705-B974-4882-B0BE-EA17F206A73F}"/>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2731" name="ZoneTexte 2730">
          <a:extLst>
            <a:ext uri="{FF2B5EF4-FFF2-40B4-BE49-F238E27FC236}">
              <a16:creationId xmlns:a16="http://schemas.microsoft.com/office/drawing/2014/main" id="{98615949-120A-4A34-AB8C-FBAD380EC372}"/>
            </a:ext>
          </a:extLst>
        </xdr:cNvPr>
        <xdr:cNvSpPr txBox="1"/>
      </xdr:nvSpPr>
      <xdr:spPr>
        <a:xfrm>
          <a:off x="0" y="513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2732" name="ZoneTexte 2731">
          <a:extLst>
            <a:ext uri="{FF2B5EF4-FFF2-40B4-BE49-F238E27FC236}">
              <a16:creationId xmlns:a16="http://schemas.microsoft.com/office/drawing/2014/main" id="{CC40D3F9-0ECE-461B-A8A5-AC95C3893F79}"/>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2733" name="ZoneTexte 2732">
          <a:extLst>
            <a:ext uri="{FF2B5EF4-FFF2-40B4-BE49-F238E27FC236}">
              <a16:creationId xmlns:a16="http://schemas.microsoft.com/office/drawing/2014/main" id="{DCB202F1-08BD-4D91-805A-39F0B300F19A}"/>
            </a:ext>
          </a:extLst>
        </xdr:cNvPr>
        <xdr:cNvSpPr txBox="1"/>
      </xdr:nvSpPr>
      <xdr:spPr>
        <a:xfrm>
          <a:off x="0" y="513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2734" name="ZoneTexte 2733">
          <a:extLst>
            <a:ext uri="{FF2B5EF4-FFF2-40B4-BE49-F238E27FC236}">
              <a16:creationId xmlns:a16="http://schemas.microsoft.com/office/drawing/2014/main" id="{8BF2CAE8-7292-40FE-9D4D-DADB2E77B67A}"/>
            </a:ext>
          </a:extLst>
        </xdr:cNvPr>
        <xdr:cNvSpPr txBox="1"/>
      </xdr:nvSpPr>
      <xdr:spPr>
        <a:xfrm>
          <a:off x="0" y="513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2735" name="ZoneTexte 2734">
          <a:extLst>
            <a:ext uri="{FF2B5EF4-FFF2-40B4-BE49-F238E27FC236}">
              <a16:creationId xmlns:a16="http://schemas.microsoft.com/office/drawing/2014/main" id="{A2A3F308-4746-4190-BC20-9F41AA76DD15}"/>
            </a:ext>
          </a:extLst>
        </xdr:cNvPr>
        <xdr:cNvSpPr txBox="1"/>
      </xdr:nvSpPr>
      <xdr:spPr>
        <a:xfrm>
          <a:off x="0" y="513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2736" name="ZoneTexte 2735">
          <a:extLst>
            <a:ext uri="{FF2B5EF4-FFF2-40B4-BE49-F238E27FC236}">
              <a16:creationId xmlns:a16="http://schemas.microsoft.com/office/drawing/2014/main" id="{8495F462-1A14-4EE5-A47E-0EA3BA0EDC5C}"/>
            </a:ext>
          </a:extLst>
        </xdr:cNvPr>
        <xdr:cNvSpPr txBox="1"/>
      </xdr:nvSpPr>
      <xdr:spPr>
        <a:xfrm>
          <a:off x="0" y="513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2737" name="ZoneTexte 2736">
          <a:extLst>
            <a:ext uri="{FF2B5EF4-FFF2-40B4-BE49-F238E27FC236}">
              <a16:creationId xmlns:a16="http://schemas.microsoft.com/office/drawing/2014/main" id="{F440A60B-6EFB-4594-BA4A-C6F3BD848845}"/>
            </a:ext>
          </a:extLst>
        </xdr:cNvPr>
        <xdr:cNvSpPr txBox="1"/>
      </xdr:nvSpPr>
      <xdr:spPr>
        <a:xfrm>
          <a:off x="0" y="513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2738" name="ZoneTexte 2737">
          <a:extLst>
            <a:ext uri="{FF2B5EF4-FFF2-40B4-BE49-F238E27FC236}">
              <a16:creationId xmlns:a16="http://schemas.microsoft.com/office/drawing/2014/main" id="{745563D1-C0DA-4B33-ACE5-65C8757878DC}"/>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2739" name="ZoneTexte 2738">
          <a:extLst>
            <a:ext uri="{FF2B5EF4-FFF2-40B4-BE49-F238E27FC236}">
              <a16:creationId xmlns:a16="http://schemas.microsoft.com/office/drawing/2014/main" id="{764B8367-6DD4-4AAF-8B0D-EE3F2761845C}"/>
            </a:ext>
          </a:extLst>
        </xdr:cNvPr>
        <xdr:cNvSpPr txBox="1"/>
      </xdr:nvSpPr>
      <xdr:spPr>
        <a:xfrm>
          <a:off x="0" y="513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2740" name="ZoneTexte 2739">
          <a:extLst>
            <a:ext uri="{FF2B5EF4-FFF2-40B4-BE49-F238E27FC236}">
              <a16:creationId xmlns:a16="http://schemas.microsoft.com/office/drawing/2014/main" id="{D42CAF23-7857-490F-B796-221E93209964}"/>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2741" name="ZoneTexte 2740">
          <a:extLst>
            <a:ext uri="{FF2B5EF4-FFF2-40B4-BE49-F238E27FC236}">
              <a16:creationId xmlns:a16="http://schemas.microsoft.com/office/drawing/2014/main" id="{729637C3-A2C1-4E86-8D04-4F6DEB7CD800}"/>
            </a:ext>
          </a:extLst>
        </xdr:cNvPr>
        <xdr:cNvSpPr txBox="1"/>
      </xdr:nvSpPr>
      <xdr:spPr>
        <a:xfrm>
          <a:off x="0" y="513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2742" name="ZoneTexte 2741">
          <a:extLst>
            <a:ext uri="{FF2B5EF4-FFF2-40B4-BE49-F238E27FC236}">
              <a16:creationId xmlns:a16="http://schemas.microsoft.com/office/drawing/2014/main" id="{CBA0D76A-CCD2-47FA-9425-E37323BA3396}"/>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2743" name="ZoneTexte 2742">
          <a:extLst>
            <a:ext uri="{FF2B5EF4-FFF2-40B4-BE49-F238E27FC236}">
              <a16:creationId xmlns:a16="http://schemas.microsoft.com/office/drawing/2014/main" id="{BF54DDA5-E7EF-4A6E-8B46-089AA256BDC1}"/>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2744" name="ZoneTexte 2743">
          <a:extLst>
            <a:ext uri="{FF2B5EF4-FFF2-40B4-BE49-F238E27FC236}">
              <a16:creationId xmlns:a16="http://schemas.microsoft.com/office/drawing/2014/main" id="{80820A0A-AE4C-404A-8993-AF431FB9EB87}"/>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2745" name="ZoneTexte 2744">
          <a:extLst>
            <a:ext uri="{FF2B5EF4-FFF2-40B4-BE49-F238E27FC236}">
              <a16:creationId xmlns:a16="http://schemas.microsoft.com/office/drawing/2014/main" id="{067BB100-1D04-4AEA-82D9-3C74580F344D}"/>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2746" name="ZoneTexte 2745">
          <a:extLst>
            <a:ext uri="{FF2B5EF4-FFF2-40B4-BE49-F238E27FC236}">
              <a16:creationId xmlns:a16="http://schemas.microsoft.com/office/drawing/2014/main" id="{C007521C-69BD-4C14-AC6D-011356B7BE1F}"/>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2747" name="ZoneTexte 2746">
          <a:extLst>
            <a:ext uri="{FF2B5EF4-FFF2-40B4-BE49-F238E27FC236}">
              <a16:creationId xmlns:a16="http://schemas.microsoft.com/office/drawing/2014/main" id="{2C804319-3D3D-4F56-A823-BCDBE7F98D59}"/>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2748" name="ZoneTexte 2747">
          <a:extLst>
            <a:ext uri="{FF2B5EF4-FFF2-40B4-BE49-F238E27FC236}">
              <a16:creationId xmlns:a16="http://schemas.microsoft.com/office/drawing/2014/main" id="{CB49F8E6-F065-4A39-98E4-EB1FD18ED776}"/>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2749" name="ZoneTexte 2748">
          <a:extLst>
            <a:ext uri="{FF2B5EF4-FFF2-40B4-BE49-F238E27FC236}">
              <a16:creationId xmlns:a16="http://schemas.microsoft.com/office/drawing/2014/main" id="{ED3FBC6C-EC27-4BE4-941E-FC538BD4B77B}"/>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2750" name="ZoneTexte 2749">
          <a:extLst>
            <a:ext uri="{FF2B5EF4-FFF2-40B4-BE49-F238E27FC236}">
              <a16:creationId xmlns:a16="http://schemas.microsoft.com/office/drawing/2014/main" id="{D6D2DEF6-520F-4668-BBD5-516EC0B2D395}"/>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2751" name="ZoneTexte 2750">
          <a:extLst>
            <a:ext uri="{FF2B5EF4-FFF2-40B4-BE49-F238E27FC236}">
              <a16:creationId xmlns:a16="http://schemas.microsoft.com/office/drawing/2014/main" id="{804E992D-41B3-4AB8-A3A5-DCF89F1BACAC}"/>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2752" name="ZoneTexte 2751">
          <a:extLst>
            <a:ext uri="{FF2B5EF4-FFF2-40B4-BE49-F238E27FC236}">
              <a16:creationId xmlns:a16="http://schemas.microsoft.com/office/drawing/2014/main" id="{A63CC303-E4FC-41A2-B136-815616DE9E5B}"/>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2753" name="ZoneTexte 2752">
          <a:extLst>
            <a:ext uri="{FF2B5EF4-FFF2-40B4-BE49-F238E27FC236}">
              <a16:creationId xmlns:a16="http://schemas.microsoft.com/office/drawing/2014/main" id="{D5B65BFC-2B3F-40FB-9373-7A375943BF00}"/>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2754" name="ZoneTexte 2753">
          <a:extLst>
            <a:ext uri="{FF2B5EF4-FFF2-40B4-BE49-F238E27FC236}">
              <a16:creationId xmlns:a16="http://schemas.microsoft.com/office/drawing/2014/main" id="{80A10E8E-B817-45FD-86FC-48D43BA413BF}"/>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2755" name="ZoneTexte 2754">
          <a:extLst>
            <a:ext uri="{FF2B5EF4-FFF2-40B4-BE49-F238E27FC236}">
              <a16:creationId xmlns:a16="http://schemas.microsoft.com/office/drawing/2014/main" id="{6CE262C6-1625-4F6B-A2BD-4B83C0B49001}"/>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2756" name="ZoneTexte 2755">
          <a:extLst>
            <a:ext uri="{FF2B5EF4-FFF2-40B4-BE49-F238E27FC236}">
              <a16:creationId xmlns:a16="http://schemas.microsoft.com/office/drawing/2014/main" id="{426B0AD9-D6E8-4AAD-9541-2369AC74752A}"/>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2757" name="ZoneTexte 2756">
          <a:extLst>
            <a:ext uri="{FF2B5EF4-FFF2-40B4-BE49-F238E27FC236}">
              <a16:creationId xmlns:a16="http://schemas.microsoft.com/office/drawing/2014/main" id="{9420AC1A-93CF-4F4E-BD28-C314CD1193AB}"/>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2758" name="ZoneTexte 2757">
          <a:extLst>
            <a:ext uri="{FF2B5EF4-FFF2-40B4-BE49-F238E27FC236}">
              <a16:creationId xmlns:a16="http://schemas.microsoft.com/office/drawing/2014/main" id="{EB8F16B6-9B53-4A8C-A917-76160073496A}"/>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2759" name="ZoneTexte 2758">
          <a:extLst>
            <a:ext uri="{FF2B5EF4-FFF2-40B4-BE49-F238E27FC236}">
              <a16:creationId xmlns:a16="http://schemas.microsoft.com/office/drawing/2014/main" id="{0FD9F43A-866C-4586-B4BC-055BE206EAD7}"/>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2760" name="ZoneTexte 2759">
          <a:extLst>
            <a:ext uri="{FF2B5EF4-FFF2-40B4-BE49-F238E27FC236}">
              <a16:creationId xmlns:a16="http://schemas.microsoft.com/office/drawing/2014/main" id="{4EC30818-F8D8-4B53-8EA3-82AEF32FE0DF}"/>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2761" name="ZoneTexte 2760">
          <a:extLst>
            <a:ext uri="{FF2B5EF4-FFF2-40B4-BE49-F238E27FC236}">
              <a16:creationId xmlns:a16="http://schemas.microsoft.com/office/drawing/2014/main" id="{8A9BDF46-4988-4DF2-82AF-957C92517B57}"/>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2762" name="ZoneTexte 2761">
          <a:extLst>
            <a:ext uri="{FF2B5EF4-FFF2-40B4-BE49-F238E27FC236}">
              <a16:creationId xmlns:a16="http://schemas.microsoft.com/office/drawing/2014/main" id="{F0EC7CF2-BF63-4836-ADB4-CEB3D8A68202}"/>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2763" name="ZoneTexte 2762">
          <a:extLst>
            <a:ext uri="{FF2B5EF4-FFF2-40B4-BE49-F238E27FC236}">
              <a16:creationId xmlns:a16="http://schemas.microsoft.com/office/drawing/2014/main" id="{058DB118-112B-4B31-AB8E-12F3AF3613DE}"/>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2764" name="ZoneTexte 2763">
          <a:extLst>
            <a:ext uri="{FF2B5EF4-FFF2-40B4-BE49-F238E27FC236}">
              <a16:creationId xmlns:a16="http://schemas.microsoft.com/office/drawing/2014/main" id="{089C6025-9FEE-4F8B-BFFB-9A820E65013A}"/>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2765" name="ZoneTexte 2764">
          <a:extLst>
            <a:ext uri="{FF2B5EF4-FFF2-40B4-BE49-F238E27FC236}">
              <a16:creationId xmlns:a16="http://schemas.microsoft.com/office/drawing/2014/main" id="{6CC6B285-AAF5-4527-9BB2-7EE1319B75F4}"/>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2766" name="ZoneTexte 2765">
          <a:extLst>
            <a:ext uri="{FF2B5EF4-FFF2-40B4-BE49-F238E27FC236}">
              <a16:creationId xmlns:a16="http://schemas.microsoft.com/office/drawing/2014/main" id="{A33D6BB1-7D31-478D-8E1F-371BDD85E5BF}"/>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2767" name="ZoneTexte 2766">
          <a:extLst>
            <a:ext uri="{FF2B5EF4-FFF2-40B4-BE49-F238E27FC236}">
              <a16:creationId xmlns:a16="http://schemas.microsoft.com/office/drawing/2014/main" id="{91FAFA5D-A219-46AF-B65A-F727B6ABF916}"/>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2768" name="ZoneTexte 2767">
          <a:extLst>
            <a:ext uri="{FF2B5EF4-FFF2-40B4-BE49-F238E27FC236}">
              <a16:creationId xmlns:a16="http://schemas.microsoft.com/office/drawing/2014/main" id="{7FB982A3-1858-469B-BE83-1EF1664808FE}"/>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2769" name="ZoneTexte 2768">
          <a:extLst>
            <a:ext uri="{FF2B5EF4-FFF2-40B4-BE49-F238E27FC236}">
              <a16:creationId xmlns:a16="http://schemas.microsoft.com/office/drawing/2014/main" id="{1CF36EFB-8C19-47B4-B985-2E5E9A6B491D}"/>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2770" name="ZoneTexte 2769">
          <a:extLst>
            <a:ext uri="{FF2B5EF4-FFF2-40B4-BE49-F238E27FC236}">
              <a16:creationId xmlns:a16="http://schemas.microsoft.com/office/drawing/2014/main" id="{DEFC436C-A01F-4AED-8B7D-AD2404DFD1D0}"/>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2771" name="ZoneTexte 2770">
          <a:extLst>
            <a:ext uri="{FF2B5EF4-FFF2-40B4-BE49-F238E27FC236}">
              <a16:creationId xmlns:a16="http://schemas.microsoft.com/office/drawing/2014/main" id="{6A8BB63A-3A9F-4D85-8FE4-E630FC1B5DA5}"/>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2772" name="ZoneTexte 2771">
          <a:extLst>
            <a:ext uri="{FF2B5EF4-FFF2-40B4-BE49-F238E27FC236}">
              <a16:creationId xmlns:a16="http://schemas.microsoft.com/office/drawing/2014/main" id="{1E483885-3635-4C46-B6E6-2E3E0C39A5BC}"/>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2773" name="ZoneTexte 2772">
          <a:extLst>
            <a:ext uri="{FF2B5EF4-FFF2-40B4-BE49-F238E27FC236}">
              <a16:creationId xmlns:a16="http://schemas.microsoft.com/office/drawing/2014/main" id="{F00050DF-A3F7-4AAA-80A7-65976E1E1AE5}"/>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2774" name="ZoneTexte 2773">
          <a:extLst>
            <a:ext uri="{FF2B5EF4-FFF2-40B4-BE49-F238E27FC236}">
              <a16:creationId xmlns:a16="http://schemas.microsoft.com/office/drawing/2014/main" id="{DE109B9D-F9D8-4AE5-A2CB-16CF56138D9E}"/>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2775" name="ZoneTexte 2774">
          <a:extLst>
            <a:ext uri="{FF2B5EF4-FFF2-40B4-BE49-F238E27FC236}">
              <a16:creationId xmlns:a16="http://schemas.microsoft.com/office/drawing/2014/main" id="{89D87CCF-1E18-485F-9805-2006C46B7068}"/>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2776" name="ZoneTexte 2775">
          <a:extLst>
            <a:ext uri="{FF2B5EF4-FFF2-40B4-BE49-F238E27FC236}">
              <a16:creationId xmlns:a16="http://schemas.microsoft.com/office/drawing/2014/main" id="{4A501BE6-5049-4E14-8054-02D4AE9B6FEC}"/>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2777" name="ZoneTexte 2776">
          <a:extLst>
            <a:ext uri="{FF2B5EF4-FFF2-40B4-BE49-F238E27FC236}">
              <a16:creationId xmlns:a16="http://schemas.microsoft.com/office/drawing/2014/main" id="{A5F90837-727F-49B8-B49A-078DEC8C48BE}"/>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2778" name="ZoneTexte 2777">
          <a:extLst>
            <a:ext uri="{FF2B5EF4-FFF2-40B4-BE49-F238E27FC236}">
              <a16:creationId xmlns:a16="http://schemas.microsoft.com/office/drawing/2014/main" id="{8DE2B094-ED3F-49BE-8036-AA5165A8C37C}"/>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2779" name="ZoneTexte 2778">
          <a:extLst>
            <a:ext uri="{FF2B5EF4-FFF2-40B4-BE49-F238E27FC236}">
              <a16:creationId xmlns:a16="http://schemas.microsoft.com/office/drawing/2014/main" id="{1B63E416-862D-4FF6-8308-13DCCD476C54}"/>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2780" name="ZoneTexte 2779">
          <a:extLst>
            <a:ext uri="{FF2B5EF4-FFF2-40B4-BE49-F238E27FC236}">
              <a16:creationId xmlns:a16="http://schemas.microsoft.com/office/drawing/2014/main" id="{9EEFC61F-5F68-4D3F-8EBA-59876EE759A7}"/>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2781" name="ZoneTexte 2780">
          <a:extLst>
            <a:ext uri="{FF2B5EF4-FFF2-40B4-BE49-F238E27FC236}">
              <a16:creationId xmlns:a16="http://schemas.microsoft.com/office/drawing/2014/main" id="{AABFCBD3-838F-4C77-A76E-7BF57A9D24B3}"/>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2782" name="ZoneTexte 2781">
          <a:extLst>
            <a:ext uri="{FF2B5EF4-FFF2-40B4-BE49-F238E27FC236}">
              <a16:creationId xmlns:a16="http://schemas.microsoft.com/office/drawing/2014/main" id="{AE789F1F-1DE4-4B5E-A3F9-5DCC62B0DB8F}"/>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2783" name="ZoneTexte 2782">
          <a:extLst>
            <a:ext uri="{FF2B5EF4-FFF2-40B4-BE49-F238E27FC236}">
              <a16:creationId xmlns:a16="http://schemas.microsoft.com/office/drawing/2014/main" id="{D2C59B7E-6978-477E-8896-091E8120144C}"/>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2784" name="ZoneTexte 2783">
          <a:extLst>
            <a:ext uri="{FF2B5EF4-FFF2-40B4-BE49-F238E27FC236}">
              <a16:creationId xmlns:a16="http://schemas.microsoft.com/office/drawing/2014/main" id="{53BD3EFA-2EA7-47A1-9851-86840A118C3C}"/>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2785" name="ZoneTexte 2784">
          <a:extLst>
            <a:ext uri="{FF2B5EF4-FFF2-40B4-BE49-F238E27FC236}">
              <a16:creationId xmlns:a16="http://schemas.microsoft.com/office/drawing/2014/main" id="{2996DD76-33CC-4942-8C46-4AB71E1F4417}"/>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2786" name="ZoneTexte 2785">
          <a:extLst>
            <a:ext uri="{FF2B5EF4-FFF2-40B4-BE49-F238E27FC236}">
              <a16:creationId xmlns:a16="http://schemas.microsoft.com/office/drawing/2014/main" id="{F4D7A48B-DD3F-48E1-ABAB-E1F377E08533}"/>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2787" name="ZoneTexte 2786">
          <a:extLst>
            <a:ext uri="{FF2B5EF4-FFF2-40B4-BE49-F238E27FC236}">
              <a16:creationId xmlns:a16="http://schemas.microsoft.com/office/drawing/2014/main" id="{A783BF3C-75A7-469B-ADB5-65C0687E2389}"/>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2788" name="ZoneTexte 2787">
          <a:extLst>
            <a:ext uri="{FF2B5EF4-FFF2-40B4-BE49-F238E27FC236}">
              <a16:creationId xmlns:a16="http://schemas.microsoft.com/office/drawing/2014/main" id="{F2AC529F-34FB-4047-B779-0C3937F8F421}"/>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2789" name="ZoneTexte 2788">
          <a:extLst>
            <a:ext uri="{FF2B5EF4-FFF2-40B4-BE49-F238E27FC236}">
              <a16:creationId xmlns:a16="http://schemas.microsoft.com/office/drawing/2014/main" id="{4DE73CB5-D17A-43B1-8164-724E568C7E6D}"/>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2790" name="ZoneTexte 2789">
          <a:extLst>
            <a:ext uri="{FF2B5EF4-FFF2-40B4-BE49-F238E27FC236}">
              <a16:creationId xmlns:a16="http://schemas.microsoft.com/office/drawing/2014/main" id="{4C33F3DB-46A0-4066-9B2B-9D920A95EC74}"/>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2791" name="ZoneTexte 2790">
          <a:extLst>
            <a:ext uri="{FF2B5EF4-FFF2-40B4-BE49-F238E27FC236}">
              <a16:creationId xmlns:a16="http://schemas.microsoft.com/office/drawing/2014/main" id="{E9BA4A93-FC3F-4F85-8C3F-B31D264685C2}"/>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2792" name="ZoneTexte 2791">
          <a:extLst>
            <a:ext uri="{FF2B5EF4-FFF2-40B4-BE49-F238E27FC236}">
              <a16:creationId xmlns:a16="http://schemas.microsoft.com/office/drawing/2014/main" id="{57EDA0E3-9D55-48C4-9CCA-2B8332F0BBAD}"/>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2793" name="ZoneTexte 2792">
          <a:extLst>
            <a:ext uri="{FF2B5EF4-FFF2-40B4-BE49-F238E27FC236}">
              <a16:creationId xmlns:a16="http://schemas.microsoft.com/office/drawing/2014/main" id="{9AB4D75D-DCBA-4FA8-A911-83405F2349C5}"/>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2794" name="ZoneTexte 2793">
          <a:extLst>
            <a:ext uri="{FF2B5EF4-FFF2-40B4-BE49-F238E27FC236}">
              <a16:creationId xmlns:a16="http://schemas.microsoft.com/office/drawing/2014/main" id="{704DB436-CBDC-4F1C-B9E9-23A3295AE8BB}"/>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2795" name="ZoneTexte 2794">
          <a:extLst>
            <a:ext uri="{FF2B5EF4-FFF2-40B4-BE49-F238E27FC236}">
              <a16:creationId xmlns:a16="http://schemas.microsoft.com/office/drawing/2014/main" id="{DCC93745-2F89-4A5E-8F91-0E60F8DA7DE6}"/>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2796" name="ZoneTexte 2795">
          <a:extLst>
            <a:ext uri="{FF2B5EF4-FFF2-40B4-BE49-F238E27FC236}">
              <a16:creationId xmlns:a16="http://schemas.microsoft.com/office/drawing/2014/main" id="{34669FDB-1F6D-4F83-9CD3-CCB56416C7DB}"/>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2797" name="ZoneTexte 2796">
          <a:extLst>
            <a:ext uri="{FF2B5EF4-FFF2-40B4-BE49-F238E27FC236}">
              <a16:creationId xmlns:a16="http://schemas.microsoft.com/office/drawing/2014/main" id="{F997F581-E060-4A68-BE7F-0AB137C88D35}"/>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2798" name="ZoneTexte 2797">
          <a:extLst>
            <a:ext uri="{FF2B5EF4-FFF2-40B4-BE49-F238E27FC236}">
              <a16:creationId xmlns:a16="http://schemas.microsoft.com/office/drawing/2014/main" id="{1CF73AF6-6F62-49BC-A512-7D8968E9B9BA}"/>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2799" name="ZoneTexte 2798">
          <a:extLst>
            <a:ext uri="{FF2B5EF4-FFF2-40B4-BE49-F238E27FC236}">
              <a16:creationId xmlns:a16="http://schemas.microsoft.com/office/drawing/2014/main" id="{91309B84-F0BB-437F-A7FD-CF6A73F11D0F}"/>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2800" name="ZoneTexte 2799">
          <a:extLst>
            <a:ext uri="{FF2B5EF4-FFF2-40B4-BE49-F238E27FC236}">
              <a16:creationId xmlns:a16="http://schemas.microsoft.com/office/drawing/2014/main" id="{D406630C-A671-40D3-90E5-9FA2EB876A42}"/>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2801" name="ZoneTexte 2800">
          <a:extLst>
            <a:ext uri="{FF2B5EF4-FFF2-40B4-BE49-F238E27FC236}">
              <a16:creationId xmlns:a16="http://schemas.microsoft.com/office/drawing/2014/main" id="{012F0A30-3158-4C0D-9B84-A1C27165323C}"/>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2802" name="ZoneTexte 2801">
          <a:extLst>
            <a:ext uri="{FF2B5EF4-FFF2-40B4-BE49-F238E27FC236}">
              <a16:creationId xmlns:a16="http://schemas.microsoft.com/office/drawing/2014/main" id="{C6B6EC5E-6161-4E5A-90D4-DABA009682F1}"/>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2803" name="ZoneTexte 2802">
          <a:extLst>
            <a:ext uri="{FF2B5EF4-FFF2-40B4-BE49-F238E27FC236}">
              <a16:creationId xmlns:a16="http://schemas.microsoft.com/office/drawing/2014/main" id="{6E9D9403-4A72-4FE0-B418-A9E140D1BB9E}"/>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2804" name="ZoneTexte 2803">
          <a:extLst>
            <a:ext uri="{FF2B5EF4-FFF2-40B4-BE49-F238E27FC236}">
              <a16:creationId xmlns:a16="http://schemas.microsoft.com/office/drawing/2014/main" id="{3A03A216-83C8-4737-A4CB-451A1A868E4D}"/>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2805" name="ZoneTexte 2804">
          <a:extLst>
            <a:ext uri="{FF2B5EF4-FFF2-40B4-BE49-F238E27FC236}">
              <a16:creationId xmlns:a16="http://schemas.microsoft.com/office/drawing/2014/main" id="{E01C2E2F-C528-43C4-A696-F1EA70E4F335}"/>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2806" name="ZoneTexte 2805">
          <a:extLst>
            <a:ext uri="{FF2B5EF4-FFF2-40B4-BE49-F238E27FC236}">
              <a16:creationId xmlns:a16="http://schemas.microsoft.com/office/drawing/2014/main" id="{AC11DE9D-679B-4B68-885E-1108AD538427}"/>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2807" name="ZoneTexte 2806">
          <a:extLst>
            <a:ext uri="{FF2B5EF4-FFF2-40B4-BE49-F238E27FC236}">
              <a16:creationId xmlns:a16="http://schemas.microsoft.com/office/drawing/2014/main" id="{FDF49C52-32FE-4A6C-8E25-7172EB75E38C}"/>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2808" name="ZoneTexte 2807">
          <a:extLst>
            <a:ext uri="{FF2B5EF4-FFF2-40B4-BE49-F238E27FC236}">
              <a16:creationId xmlns:a16="http://schemas.microsoft.com/office/drawing/2014/main" id="{15B507D8-B3C3-42C0-83DD-A62575388CE6}"/>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2809" name="ZoneTexte 2808">
          <a:extLst>
            <a:ext uri="{FF2B5EF4-FFF2-40B4-BE49-F238E27FC236}">
              <a16:creationId xmlns:a16="http://schemas.microsoft.com/office/drawing/2014/main" id="{2D7028CB-9053-41A1-8D39-7A5278CDEFA0}"/>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2810" name="ZoneTexte 2809">
          <a:extLst>
            <a:ext uri="{FF2B5EF4-FFF2-40B4-BE49-F238E27FC236}">
              <a16:creationId xmlns:a16="http://schemas.microsoft.com/office/drawing/2014/main" id="{A4D8E72B-E94D-4FD7-BB4B-8D9887CF2723}"/>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2811" name="ZoneTexte 2810">
          <a:extLst>
            <a:ext uri="{FF2B5EF4-FFF2-40B4-BE49-F238E27FC236}">
              <a16:creationId xmlns:a16="http://schemas.microsoft.com/office/drawing/2014/main" id="{E8028200-AF45-4500-89E7-F25C62A0AF27}"/>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2812" name="ZoneTexte 2811">
          <a:extLst>
            <a:ext uri="{FF2B5EF4-FFF2-40B4-BE49-F238E27FC236}">
              <a16:creationId xmlns:a16="http://schemas.microsoft.com/office/drawing/2014/main" id="{EAB7C60B-2002-4B9E-A256-61B4A2A833AE}"/>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2813" name="ZoneTexte 2812">
          <a:extLst>
            <a:ext uri="{FF2B5EF4-FFF2-40B4-BE49-F238E27FC236}">
              <a16:creationId xmlns:a16="http://schemas.microsoft.com/office/drawing/2014/main" id="{E62F922C-4528-4F07-812F-28924EAFFBF5}"/>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2814" name="ZoneTexte 2813">
          <a:extLst>
            <a:ext uri="{FF2B5EF4-FFF2-40B4-BE49-F238E27FC236}">
              <a16:creationId xmlns:a16="http://schemas.microsoft.com/office/drawing/2014/main" id="{512C0B26-C483-4FC5-852D-B92C5DD38DCD}"/>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2815" name="ZoneTexte 2814">
          <a:extLst>
            <a:ext uri="{FF2B5EF4-FFF2-40B4-BE49-F238E27FC236}">
              <a16:creationId xmlns:a16="http://schemas.microsoft.com/office/drawing/2014/main" id="{8CA5BD1D-C19B-4BB8-9A47-72199E707114}"/>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2816" name="ZoneTexte 2815">
          <a:extLst>
            <a:ext uri="{FF2B5EF4-FFF2-40B4-BE49-F238E27FC236}">
              <a16:creationId xmlns:a16="http://schemas.microsoft.com/office/drawing/2014/main" id="{BA7F2857-21AA-4080-84B9-9DB88E51B1B4}"/>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2817" name="ZoneTexte 2816">
          <a:extLst>
            <a:ext uri="{FF2B5EF4-FFF2-40B4-BE49-F238E27FC236}">
              <a16:creationId xmlns:a16="http://schemas.microsoft.com/office/drawing/2014/main" id="{6166D4F7-BF7D-43AC-B28D-533D4DB26020}"/>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2818" name="ZoneTexte 2817">
          <a:extLst>
            <a:ext uri="{FF2B5EF4-FFF2-40B4-BE49-F238E27FC236}">
              <a16:creationId xmlns:a16="http://schemas.microsoft.com/office/drawing/2014/main" id="{C74284EB-CB73-4781-A346-83B0D8E3909A}"/>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2819" name="ZoneTexte 2818">
          <a:extLst>
            <a:ext uri="{FF2B5EF4-FFF2-40B4-BE49-F238E27FC236}">
              <a16:creationId xmlns:a16="http://schemas.microsoft.com/office/drawing/2014/main" id="{ABA067D6-CA78-498A-A948-E06107C359BA}"/>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2820" name="ZoneTexte 2819">
          <a:extLst>
            <a:ext uri="{FF2B5EF4-FFF2-40B4-BE49-F238E27FC236}">
              <a16:creationId xmlns:a16="http://schemas.microsoft.com/office/drawing/2014/main" id="{4C879A57-0B45-4D49-981B-BD65B7A23681}"/>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2821" name="ZoneTexte 2820">
          <a:extLst>
            <a:ext uri="{FF2B5EF4-FFF2-40B4-BE49-F238E27FC236}">
              <a16:creationId xmlns:a16="http://schemas.microsoft.com/office/drawing/2014/main" id="{14DDFC01-5580-47B4-BC44-8ABC51304F61}"/>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2822" name="ZoneTexte 2821">
          <a:extLst>
            <a:ext uri="{FF2B5EF4-FFF2-40B4-BE49-F238E27FC236}">
              <a16:creationId xmlns:a16="http://schemas.microsoft.com/office/drawing/2014/main" id="{4187796E-5668-4265-A762-A19572BE99C3}"/>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2823" name="ZoneTexte 2822">
          <a:extLst>
            <a:ext uri="{FF2B5EF4-FFF2-40B4-BE49-F238E27FC236}">
              <a16:creationId xmlns:a16="http://schemas.microsoft.com/office/drawing/2014/main" id="{321ABB86-7466-4D88-8879-B720C096C2DE}"/>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2824" name="ZoneTexte 2823">
          <a:extLst>
            <a:ext uri="{FF2B5EF4-FFF2-40B4-BE49-F238E27FC236}">
              <a16:creationId xmlns:a16="http://schemas.microsoft.com/office/drawing/2014/main" id="{4C1727DC-6194-455B-BD9E-A2B64C886179}"/>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2825" name="ZoneTexte 2824">
          <a:extLst>
            <a:ext uri="{FF2B5EF4-FFF2-40B4-BE49-F238E27FC236}">
              <a16:creationId xmlns:a16="http://schemas.microsoft.com/office/drawing/2014/main" id="{48AD3567-2F3A-4A62-9F4F-33AB1D160DAB}"/>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2826" name="ZoneTexte 2825">
          <a:extLst>
            <a:ext uri="{FF2B5EF4-FFF2-40B4-BE49-F238E27FC236}">
              <a16:creationId xmlns:a16="http://schemas.microsoft.com/office/drawing/2014/main" id="{3148CBCB-A38F-42BF-9E67-6B9BBEE716ED}"/>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2827" name="ZoneTexte 2826">
          <a:extLst>
            <a:ext uri="{FF2B5EF4-FFF2-40B4-BE49-F238E27FC236}">
              <a16:creationId xmlns:a16="http://schemas.microsoft.com/office/drawing/2014/main" id="{20962E6E-7E9D-434E-AA9C-31C5398BAD31}"/>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2828" name="ZoneTexte 2827">
          <a:extLst>
            <a:ext uri="{FF2B5EF4-FFF2-40B4-BE49-F238E27FC236}">
              <a16:creationId xmlns:a16="http://schemas.microsoft.com/office/drawing/2014/main" id="{926E2FA9-64E7-49E3-B822-A16489CAF778}"/>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2829" name="ZoneTexte 2828">
          <a:extLst>
            <a:ext uri="{FF2B5EF4-FFF2-40B4-BE49-F238E27FC236}">
              <a16:creationId xmlns:a16="http://schemas.microsoft.com/office/drawing/2014/main" id="{00EFD58A-F248-43A2-A3C0-B9AF404F8753}"/>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2830" name="ZoneTexte 2829">
          <a:extLst>
            <a:ext uri="{FF2B5EF4-FFF2-40B4-BE49-F238E27FC236}">
              <a16:creationId xmlns:a16="http://schemas.microsoft.com/office/drawing/2014/main" id="{4713CB4A-34C6-4337-B26A-A80DEFE58D66}"/>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2831" name="ZoneTexte 2830">
          <a:extLst>
            <a:ext uri="{FF2B5EF4-FFF2-40B4-BE49-F238E27FC236}">
              <a16:creationId xmlns:a16="http://schemas.microsoft.com/office/drawing/2014/main" id="{BB342591-E0AE-4794-9701-40D6876F0C66}"/>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2832" name="ZoneTexte 2831">
          <a:extLst>
            <a:ext uri="{FF2B5EF4-FFF2-40B4-BE49-F238E27FC236}">
              <a16:creationId xmlns:a16="http://schemas.microsoft.com/office/drawing/2014/main" id="{77057EE2-E6A1-40DA-8F8E-FA6416028FC0}"/>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2833" name="ZoneTexte 2832">
          <a:extLst>
            <a:ext uri="{FF2B5EF4-FFF2-40B4-BE49-F238E27FC236}">
              <a16:creationId xmlns:a16="http://schemas.microsoft.com/office/drawing/2014/main" id="{CC1A29C0-05BE-42CE-B64C-03F76A201163}"/>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2834" name="ZoneTexte 2833">
          <a:extLst>
            <a:ext uri="{FF2B5EF4-FFF2-40B4-BE49-F238E27FC236}">
              <a16:creationId xmlns:a16="http://schemas.microsoft.com/office/drawing/2014/main" id="{D83F199F-0138-414E-BA57-CE90C84E1E42}"/>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2835" name="ZoneTexte 2834">
          <a:extLst>
            <a:ext uri="{FF2B5EF4-FFF2-40B4-BE49-F238E27FC236}">
              <a16:creationId xmlns:a16="http://schemas.microsoft.com/office/drawing/2014/main" id="{8BC61C2E-47F1-402D-9075-65478F589AB3}"/>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2836" name="ZoneTexte 2835">
          <a:extLst>
            <a:ext uri="{FF2B5EF4-FFF2-40B4-BE49-F238E27FC236}">
              <a16:creationId xmlns:a16="http://schemas.microsoft.com/office/drawing/2014/main" id="{CF3891D0-CF32-4D1F-BAB3-02CF9B0C1550}"/>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2837" name="ZoneTexte 2836">
          <a:extLst>
            <a:ext uri="{FF2B5EF4-FFF2-40B4-BE49-F238E27FC236}">
              <a16:creationId xmlns:a16="http://schemas.microsoft.com/office/drawing/2014/main" id="{4D1943A7-926E-4A61-82FF-6FCC4EBE169D}"/>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2838" name="ZoneTexte 2837">
          <a:extLst>
            <a:ext uri="{FF2B5EF4-FFF2-40B4-BE49-F238E27FC236}">
              <a16:creationId xmlns:a16="http://schemas.microsoft.com/office/drawing/2014/main" id="{6B6212CF-650C-45B0-8961-9EC4732CEE6C}"/>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2839" name="ZoneTexte 2838">
          <a:extLst>
            <a:ext uri="{FF2B5EF4-FFF2-40B4-BE49-F238E27FC236}">
              <a16:creationId xmlns:a16="http://schemas.microsoft.com/office/drawing/2014/main" id="{C5C80941-523E-4DF3-9F93-DE2D5D64D236}"/>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2840" name="ZoneTexte 2839">
          <a:extLst>
            <a:ext uri="{FF2B5EF4-FFF2-40B4-BE49-F238E27FC236}">
              <a16:creationId xmlns:a16="http://schemas.microsoft.com/office/drawing/2014/main" id="{AD2179AE-B641-46E0-A869-DFF35B7ADFFD}"/>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2841" name="ZoneTexte 2840">
          <a:extLst>
            <a:ext uri="{FF2B5EF4-FFF2-40B4-BE49-F238E27FC236}">
              <a16:creationId xmlns:a16="http://schemas.microsoft.com/office/drawing/2014/main" id="{5BC0ED66-167A-4DEB-AF6A-5F453094954E}"/>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2842" name="ZoneTexte 2841">
          <a:extLst>
            <a:ext uri="{FF2B5EF4-FFF2-40B4-BE49-F238E27FC236}">
              <a16:creationId xmlns:a16="http://schemas.microsoft.com/office/drawing/2014/main" id="{067BE396-956E-43E5-9394-CAD46FFEC89B}"/>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2843" name="ZoneTexte 2842">
          <a:extLst>
            <a:ext uri="{FF2B5EF4-FFF2-40B4-BE49-F238E27FC236}">
              <a16:creationId xmlns:a16="http://schemas.microsoft.com/office/drawing/2014/main" id="{77866ABB-6589-4F81-87B1-8EAF3ABAD3A4}"/>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2844" name="ZoneTexte 2843">
          <a:extLst>
            <a:ext uri="{FF2B5EF4-FFF2-40B4-BE49-F238E27FC236}">
              <a16:creationId xmlns:a16="http://schemas.microsoft.com/office/drawing/2014/main" id="{18971D41-1575-49E8-8654-BED0042406A1}"/>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2845" name="ZoneTexte 2844">
          <a:extLst>
            <a:ext uri="{FF2B5EF4-FFF2-40B4-BE49-F238E27FC236}">
              <a16:creationId xmlns:a16="http://schemas.microsoft.com/office/drawing/2014/main" id="{EDFB62A6-7DAA-4AAE-A07B-E8ACA6582C86}"/>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2846" name="ZoneTexte 2845">
          <a:extLst>
            <a:ext uri="{FF2B5EF4-FFF2-40B4-BE49-F238E27FC236}">
              <a16:creationId xmlns:a16="http://schemas.microsoft.com/office/drawing/2014/main" id="{F8F8526D-501F-4DC5-9ECD-51E9875345F3}"/>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2847" name="ZoneTexte 2846">
          <a:extLst>
            <a:ext uri="{FF2B5EF4-FFF2-40B4-BE49-F238E27FC236}">
              <a16:creationId xmlns:a16="http://schemas.microsoft.com/office/drawing/2014/main" id="{D9ED1224-16ED-41E7-A0FD-3C2B4D8FD82A}"/>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2848" name="ZoneTexte 2847">
          <a:extLst>
            <a:ext uri="{FF2B5EF4-FFF2-40B4-BE49-F238E27FC236}">
              <a16:creationId xmlns:a16="http://schemas.microsoft.com/office/drawing/2014/main" id="{D977A397-5E6F-4A41-956C-6D690F5035FC}"/>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2849" name="ZoneTexte 2848">
          <a:extLst>
            <a:ext uri="{FF2B5EF4-FFF2-40B4-BE49-F238E27FC236}">
              <a16:creationId xmlns:a16="http://schemas.microsoft.com/office/drawing/2014/main" id="{A0C102DA-394F-4DD7-A77F-20640FC34EF7}"/>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2850" name="ZoneTexte 2849">
          <a:extLst>
            <a:ext uri="{FF2B5EF4-FFF2-40B4-BE49-F238E27FC236}">
              <a16:creationId xmlns:a16="http://schemas.microsoft.com/office/drawing/2014/main" id="{DCDE9FDE-7B99-428D-A9B0-159AD102240C}"/>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2851" name="ZoneTexte 2850">
          <a:extLst>
            <a:ext uri="{FF2B5EF4-FFF2-40B4-BE49-F238E27FC236}">
              <a16:creationId xmlns:a16="http://schemas.microsoft.com/office/drawing/2014/main" id="{3900C909-B5D0-435B-AB8D-8BFC14C9C3BF}"/>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2852" name="ZoneTexte 2851">
          <a:extLst>
            <a:ext uri="{FF2B5EF4-FFF2-40B4-BE49-F238E27FC236}">
              <a16:creationId xmlns:a16="http://schemas.microsoft.com/office/drawing/2014/main" id="{DE04A89F-1568-453D-A3D1-14E66CBB77DB}"/>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2853" name="ZoneTexte 2852">
          <a:extLst>
            <a:ext uri="{FF2B5EF4-FFF2-40B4-BE49-F238E27FC236}">
              <a16:creationId xmlns:a16="http://schemas.microsoft.com/office/drawing/2014/main" id="{9F4B8F72-F7B7-4FB0-AF16-58E615E6E0C5}"/>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2854" name="ZoneTexte 2853">
          <a:extLst>
            <a:ext uri="{FF2B5EF4-FFF2-40B4-BE49-F238E27FC236}">
              <a16:creationId xmlns:a16="http://schemas.microsoft.com/office/drawing/2014/main" id="{E8C155D1-1CFF-4745-89F0-1869C80B088B}"/>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0</xdr:rowOff>
    </xdr:from>
    <xdr:ext cx="0" cy="172227"/>
    <xdr:sp macro="" textlink="">
      <xdr:nvSpPr>
        <xdr:cNvPr id="2855" name="ZoneTexte 2854">
          <a:extLst>
            <a:ext uri="{FF2B5EF4-FFF2-40B4-BE49-F238E27FC236}">
              <a16:creationId xmlns:a16="http://schemas.microsoft.com/office/drawing/2014/main" id="{4A17E129-4F26-4FB9-9684-44EC6BBB7F15}"/>
            </a:ext>
          </a:extLst>
        </xdr:cNvPr>
        <xdr:cNvSpPr txBox="1"/>
      </xdr:nvSpPr>
      <xdr:spPr>
        <a:xfrm>
          <a:off x="0" y="7105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56" name="ZoneTexte 2855">
          <a:extLst>
            <a:ext uri="{FF2B5EF4-FFF2-40B4-BE49-F238E27FC236}">
              <a16:creationId xmlns:a16="http://schemas.microsoft.com/office/drawing/2014/main" id="{21F22170-7D79-4727-BE0B-EB6A8396309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57" name="ZoneTexte 2856">
          <a:extLst>
            <a:ext uri="{FF2B5EF4-FFF2-40B4-BE49-F238E27FC236}">
              <a16:creationId xmlns:a16="http://schemas.microsoft.com/office/drawing/2014/main" id="{6A816562-0DFA-42CE-9FEA-6FE1381BCBA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58" name="ZoneTexte 2857">
          <a:extLst>
            <a:ext uri="{FF2B5EF4-FFF2-40B4-BE49-F238E27FC236}">
              <a16:creationId xmlns:a16="http://schemas.microsoft.com/office/drawing/2014/main" id="{4E9416E8-5173-445C-8C6C-823913F0DC8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859" name="ZoneTexte 2858">
          <a:extLst>
            <a:ext uri="{FF2B5EF4-FFF2-40B4-BE49-F238E27FC236}">
              <a16:creationId xmlns:a16="http://schemas.microsoft.com/office/drawing/2014/main" id="{6A8F474F-EFB9-400F-8184-61497FF7B9FD}"/>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60" name="ZoneTexte 2859">
          <a:extLst>
            <a:ext uri="{FF2B5EF4-FFF2-40B4-BE49-F238E27FC236}">
              <a16:creationId xmlns:a16="http://schemas.microsoft.com/office/drawing/2014/main" id="{F3B01736-2E1D-41D0-8F21-50F5625F80E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861" name="ZoneTexte 2860">
          <a:extLst>
            <a:ext uri="{FF2B5EF4-FFF2-40B4-BE49-F238E27FC236}">
              <a16:creationId xmlns:a16="http://schemas.microsoft.com/office/drawing/2014/main" id="{AF63A2B8-4907-4262-A5C0-1EEA4528F703}"/>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2862" name="ZoneTexte 2861">
          <a:extLst>
            <a:ext uri="{FF2B5EF4-FFF2-40B4-BE49-F238E27FC236}">
              <a16:creationId xmlns:a16="http://schemas.microsoft.com/office/drawing/2014/main" id="{66B36A75-81E5-4EC9-AFD2-57E7F97E9F73}"/>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2863" name="ZoneTexte 2862">
          <a:extLst>
            <a:ext uri="{FF2B5EF4-FFF2-40B4-BE49-F238E27FC236}">
              <a16:creationId xmlns:a16="http://schemas.microsoft.com/office/drawing/2014/main" id="{1C281CAE-A50C-4B89-9534-CE71BBD2F121}"/>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2864" name="ZoneTexte 2863">
          <a:extLst>
            <a:ext uri="{FF2B5EF4-FFF2-40B4-BE49-F238E27FC236}">
              <a16:creationId xmlns:a16="http://schemas.microsoft.com/office/drawing/2014/main" id="{BD4B9A69-5A69-45FA-B7C0-7B8BA0D1823E}"/>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45</xdr:row>
      <xdr:rowOff>128587</xdr:rowOff>
    </xdr:from>
    <xdr:ext cx="0" cy="172227"/>
    <xdr:sp macro="" textlink="">
      <xdr:nvSpPr>
        <xdr:cNvPr id="2865" name="ZoneTexte 2864">
          <a:extLst>
            <a:ext uri="{FF2B5EF4-FFF2-40B4-BE49-F238E27FC236}">
              <a16:creationId xmlns:a16="http://schemas.microsoft.com/office/drawing/2014/main" id="{1DF092B3-26D4-4FBE-99F1-EFD228E6C16D}"/>
            </a:ext>
          </a:extLst>
        </xdr:cNvPr>
        <xdr:cNvSpPr txBox="1"/>
      </xdr:nvSpPr>
      <xdr:spPr>
        <a:xfrm>
          <a:off x="0" y="8996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2866" name="ZoneTexte 2865">
          <a:extLst>
            <a:ext uri="{FF2B5EF4-FFF2-40B4-BE49-F238E27FC236}">
              <a16:creationId xmlns:a16="http://schemas.microsoft.com/office/drawing/2014/main" id="{77B15778-93B1-4250-B5D9-FE832E1BB853}"/>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45</xdr:row>
      <xdr:rowOff>128587</xdr:rowOff>
    </xdr:from>
    <xdr:ext cx="0" cy="172227"/>
    <xdr:sp macro="" textlink="">
      <xdr:nvSpPr>
        <xdr:cNvPr id="2867" name="ZoneTexte 2866">
          <a:extLst>
            <a:ext uri="{FF2B5EF4-FFF2-40B4-BE49-F238E27FC236}">
              <a16:creationId xmlns:a16="http://schemas.microsoft.com/office/drawing/2014/main" id="{A755E40F-6CFA-498B-8104-9D9F581CA436}"/>
            </a:ext>
          </a:extLst>
        </xdr:cNvPr>
        <xdr:cNvSpPr txBox="1"/>
      </xdr:nvSpPr>
      <xdr:spPr>
        <a:xfrm>
          <a:off x="0" y="8996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68" name="ZoneTexte 2867">
          <a:extLst>
            <a:ext uri="{FF2B5EF4-FFF2-40B4-BE49-F238E27FC236}">
              <a16:creationId xmlns:a16="http://schemas.microsoft.com/office/drawing/2014/main" id="{366E0659-C9E1-41C0-8215-26AB1659572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869" name="ZoneTexte 2868">
          <a:extLst>
            <a:ext uri="{FF2B5EF4-FFF2-40B4-BE49-F238E27FC236}">
              <a16:creationId xmlns:a16="http://schemas.microsoft.com/office/drawing/2014/main" id="{BE06EC61-6924-4680-833E-546CF57F1E36}"/>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70" name="ZoneTexte 2869">
          <a:extLst>
            <a:ext uri="{FF2B5EF4-FFF2-40B4-BE49-F238E27FC236}">
              <a16:creationId xmlns:a16="http://schemas.microsoft.com/office/drawing/2014/main" id="{D5FE9BD4-B602-4A52-8F62-947A09069DF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0</xdr:rowOff>
    </xdr:from>
    <xdr:ext cx="0" cy="172227"/>
    <xdr:sp macro="" textlink="">
      <xdr:nvSpPr>
        <xdr:cNvPr id="2871" name="ZoneTexte 2870">
          <a:extLst>
            <a:ext uri="{FF2B5EF4-FFF2-40B4-BE49-F238E27FC236}">
              <a16:creationId xmlns:a16="http://schemas.microsoft.com/office/drawing/2014/main" id="{BEB3C42A-3DA9-4A85-9AFD-18D028182897}"/>
            </a:ext>
          </a:extLst>
        </xdr:cNvPr>
        <xdr:cNvSpPr txBox="1"/>
      </xdr:nvSpPr>
      <xdr:spPr>
        <a:xfrm>
          <a:off x="0" y="4629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72" name="ZoneTexte 2871">
          <a:extLst>
            <a:ext uri="{FF2B5EF4-FFF2-40B4-BE49-F238E27FC236}">
              <a16:creationId xmlns:a16="http://schemas.microsoft.com/office/drawing/2014/main" id="{C6A519A0-FFE4-46B3-98F1-2B9468672F5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0</xdr:rowOff>
    </xdr:from>
    <xdr:ext cx="0" cy="172227"/>
    <xdr:sp macro="" textlink="">
      <xdr:nvSpPr>
        <xdr:cNvPr id="2873" name="ZoneTexte 2872">
          <a:extLst>
            <a:ext uri="{FF2B5EF4-FFF2-40B4-BE49-F238E27FC236}">
              <a16:creationId xmlns:a16="http://schemas.microsoft.com/office/drawing/2014/main" id="{DCDE906A-55FE-4682-972A-A143CF7F8601}"/>
            </a:ext>
          </a:extLst>
        </xdr:cNvPr>
        <xdr:cNvSpPr txBox="1"/>
      </xdr:nvSpPr>
      <xdr:spPr>
        <a:xfrm>
          <a:off x="0" y="4629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74" name="ZoneTexte 2873">
          <a:extLst>
            <a:ext uri="{FF2B5EF4-FFF2-40B4-BE49-F238E27FC236}">
              <a16:creationId xmlns:a16="http://schemas.microsoft.com/office/drawing/2014/main" id="{F3202EFC-97AD-4A3E-AA29-CC150DDB5A7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75" name="ZoneTexte 2874">
          <a:extLst>
            <a:ext uri="{FF2B5EF4-FFF2-40B4-BE49-F238E27FC236}">
              <a16:creationId xmlns:a16="http://schemas.microsoft.com/office/drawing/2014/main" id="{6EA7E08E-3FD9-435D-B995-5463BE9E130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76" name="ZoneTexte 2875">
          <a:extLst>
            <a:ext uri="{FF2B5EF4-FFF2-40B4-BE49-F238E27FC236}">
              <a16:creationId xmlns:a16="http://schemas.microsoft.com/office/drawing/2014/main" id="{A5A526BE-5765-41B3-9773-6EE51D974C8F}"/>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877" name="ZoneTexte 2876">
          <a:extLst>
            <a:ext uri="{FF2B5EF4-FFF2-40B4-BE49-F238E27FC236}">
              <a16:creationId xmlns:a16="http://schemas.microsoft.com/office/drawing/2014/main" id="{47FDF902-FCDD-45EF-A15F-C7B8E231A2E9}"/>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78" name="ZoneTexte 2877">
          <a:extLst>
            <a:ext uri="{FF2B5EF4-FFF2-40B4-BE49-F238E27FC236}">
              <a16:creationId xmlns:a16="http://schemas.microsoft.com/office/drawing/2014/main" id="{42630C4D-0750-43CC-8B83-63494AAC4BB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2879" name="ZoneTexte 2878">
          <a:extLst>
            <a:ext uri="{FF2B5EF4-FFF2-40B4-BE49-F238E27FC236}">
              <a16:creationId xmlns:a16="http://schemas.microsoft.com/office/drawing/2014/main" id="{A5505B30-0FAB-4458-85EA-9C86087FA6CC}"/>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80" name="ZoneTexte 2879">
          <a:extLst>
            <a:ext uri="{FF2B5EF4-FFF2-40B4-BE49-F238E27FC236}">
              <a16:creationId xmlns:a16="http://schemas.microsoft.com/office/drawing/2014/main" id="{FCD5AC23-B587-494D-9650-803DC487212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81" name="ZoneTexte 2880">
          <a:extLst>
            <a:ext uri="{FF2B5EF4-FFF2-40B4-BE49-F238E27FC236}">
              <a16:creationId xmlns:a16="http://schemas.microsoft.com/office/drawing/2014/main" id="{D00486E6-18D9-4E60-B1F2-54BA257335F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82" name="ZoneTexte 2881">
          <a:extLst>
            <a:ext uri="{FF2B5EF4-FFF2-40B4-BE49-F238E27FC236}">
              <a16:creationId xmlns:a16="http://schemas.microsoft.com/office/drawing/2014/main" id="{9412884A-0B57-4CF4-8398-CD6F2A725FD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83" name="ZoneTexte 2882">
          <a:extLst>
            <a:ext uri="{FF2B5EF4-FFF2-40B4-BE49-F238E27FC236}">
              <a16:creationId xmlns:a16="http://schemas.microsoft.com/office/drawing/2014/main" id="{E8141DD5-8813-422C-89AC-618C2EEF762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84" name="ZoneTexte 2883">
          <a:extLst>
            <a:ext uri="{FF2B5EF4-FFF2-40B4-BE49-F238E27FC236}">
              <a16:creationId xmlns:a16="http://schemas.microsoft.com/office/drawing/2014/main" id="{324BBD12-1BAB-4ACD-8633-624A5873489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85" name="ZoneTexte 2884">
          <a:extLst>
            <a:ext uri="{FF2B5EF4-FFF2-40B4-BE49-F238E27FC236}">
              <a16:creationId xmlns:a16="http://schemas.microsoft.com/office/drawing/2014/main" id="{E0FA1FC5-AB6F-47D7-AC6E-CD8EA611AF2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86" name="ZoneTexte 2885">
          <a:extLst>
            <a:ext uri="{FF2B5EF4-FFF2-40B4-BE49-F238E27FC236}">
              <a16:creationId xmlns:a16="http://schemas.microsoft.com/office/drawing/2014/main" id="{15823479-7027-4121-870D-667B4A1A43C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87" name="ZoneTexte 2886">
          <a:extLst>
            <a:ext uri="{FF2B5EF4-FFF2-40B4-BE49-F238E27FC236}">
              <a16:creationId xmlns:a16="http://schemas.microsoft.com/office/drawing/2014/main" id="{30E47147-CE84-4B97-BCE7-6AE736AD9B9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88" name="ZoneTexte 2887">
          <a:extLst>
            <a:ext uri="{FF2B5EF4-FFF2-40B4-BE49-F238E27FC236}">
              <a16:creationId xmlns:a16="http://schemas.microsoft.com/office/drawing/2014/main" id="{36054D23-F804-4D7C-846D-EA154725B35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89" name="ZoneTexte 2888">
          <a:extLst>
            <a:ext uri="{FF2B5EF4-FFF2-40B4-BE49-F238E27FC236}">
              <a16:creationId xmlns:a16="http://schemas.microsoft.com/office/drawing/2014/main" id="{6E6CF73B-7730-4E5C-846D-0A0E513F880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90" name="ZoneTexte 2889">
          <a:extLst>
            <a:ext uri="{FF2B5EF4-FFF2-40B4-BE49-F238E27FC236}">
              <a16:creationId xmlns:a16="http://schemas.microsoft.com/office/drawing/2014/main" id="{37C01DD9-A35C-432A-BC7B-799EE04276C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91" name="ZoneTexte 2890">
          <a:extLst>
            <a:ext uri="{FF2B5EF4-FFF2-40B4-BE49-F238E27FC236}">
              <a16:creationId xmlns:a16="http://schemas.microsoft.com/office/drawing/2014/main" id="{3B4A6ECE-83D6-4581-9921-4C8A6AEED34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92" name="ZoneTexte 2891">
          <a:extLst>
            <a:ext uri="{FF2B5EF4-FFF2-40B4-BE49-F238E27FC236}">
              <a16:creationId xmlns:a16="http://schemas.microsoft.com/office/drawing/2014/main" id="{1CC06929-7085-4933-AA56-9F9E215AB5A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93" name="ZoneTexte 2892">
          <a:extLst>
            <a:ext uri="{FF2B5EF4-FFF2-40B4-BE49-F238E27FC236}">
              <a16:creationId xmlns:a16="http://schemas.microsoft.com/office/drawing/2014/main" id="{41289F8C-BCB5-4408-8E00-F2F734A6A11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94" name="ZoneTexte 2893">
          <a:extLst>
            <a:ext uri="{FF2B5EF4-FFF2-40B4-BE49-F238E27FC236}">
              <a16:creationId xmlns:a16="http://schemas.microsoft.com/office/drawing/2014/main" id="{18B4ED6D-6D41-4310-92CE-1AABB3AF659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95" name="ZoneTexte 2894">
          <a:extLst>
            <a:ext uri="{FF2B5EF4-FFF2-40B4-BE49-F238E27FC236}">
              <a16:creationId xmlns:a16="http://schemas.microsoft.com/office/drawing/2014/main" id="{D0F9FF07-C00A-40C6-A614-F7FF32D4D83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96" name="ZoneTexte 2895">
          <a:extLst>
            <a:ext uri="{FF2B5EF4-FFF2-40B4-BE49-F238E27FC236}">
              <a16:creationId xmlns:a16="http://schemas.microsoft.com/office/drawing/2014/main" id="{938BD80A-A118-4930-BD5A-B8B48B50709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97" name="ZoneTexte 2896">
          <a:extLst>
            <a:ext uri="{FF2B5EF4-FFF2-40B4-BE49-F238E27FC236}">
              <a16:creationId xmlns:a16="http://schemas.microsoft.com/office/drawing/2014/main" id="{FFFD68D9-61BE-45DD-928D-9E99E307695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98" name="ZoneTexte 2897">
          <a:extLst>
            <a:ext uri="{FF2B5EF4-FFF2-40B4-BE49-F238E27FC236}">
              <a16:creationId xmlns:a16="http://schemas.microsoft.com/office/drawing/2014/main" id="{2A54EF13-517B-4834-8A99-73260162DDC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899" name="ZoneTexte 2898">
          <a:extLst>
            <a:ext uri="{FF2B5EF4-FFF2-40B4-BE49-F238E27FC236}">
              <a16:creationId xmlns:a16="http://schemas.microsoft.com/office/drawing/2014/main" id="{9D6EC381-21C4-4EA8-8EF7-C4B615AB2AA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00" name="ZoneTexte 2899">
          <a:extLst>
            <a:ext uri="{FF2B5EF4-FFF2-40B4-BE49-F238E27FC236}">
              <a16:creationId xmlns:a16="http://schemas.microsoft.com/office/drawing/2014/main" id="{68BE3B02-9AB4-4CA6-93E4-CEFD897937C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01" name="ZoneTexte 2900">
          <a:extLst>
            <a:ext uri="{FF2B5EF4-FFF2-40B4-BE49-F238E27FC236}">
              <a16:creationId xmlns:a16="http://schemas.microsoft.com/office/drawing/2014/main" id="{45FB0453-9D78-4535-8534-173E5515B30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02" name="ZoneTexte 2901">
          <a:extLst>
            <a:ext uri="{FF2B5EF4-FFF2-40B4-BE49-F238E27FC236}">
              <a16:creationId xmlns:a16="http://schemas.microsoft.com/office/drawing/2014/main" id="{9151A326-0F96-4DE5-8063-716A12E6469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03" name="ZoneTexte 2902">
          <a:extLst>
            <a:ext uri="{FF2B5EF4-FFF2-40B4-BE49-F238E27FC236}">
              <a16:creationId xmlns:a16="http://schemas.microsoft.com/office/drawing/2014/main" id="{13023E09-F314-493C-B289-4102DA56986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04" name="ZoneTexte 2903">
          <a:extLst>
            <a:ext uri="{FF2B5EF4-FFF2-40B4-BE49-F238E27FC236}">
              <a16:creationId xmlns:a16="http://schemas.microsoft.com/office/drawing/2014/main" id="{CD97CEC9-AC10-44C3-96AD-6AB90297926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05" name="ZoneTexte 2904">
          <a:extLst>
            <a:ext uri="{FF2B5EF4-FFF2-40B4-BE49-F238E27FC236}">
              <a16:creationId xmlns:a16="http://schemas.microsoft.com/office/drawing/2014/main" id="{9F7355A4-9E5C-48ED-A334-69B6A784D51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06" name="ZoneTexte 2905">
          <a:extLst>
            <a:ext uri="{FF2B5EF4-FFF2-40B4-BE49-F238E27FC236}">
              <a16:creationId xmlns:a16="http://schemas.microsoft.com/office/drawing/2014/main" id="{6F5C9320-4130-4176-8D0A-48ACCAFBF06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07" name="ZoneTexte 2906">
          <a:extLst>
            <a:ext uri="{FF2B5EF4-FFF2-40B4-BE49-F238E27FC236}">
              <a16:creationId xmlns:a16="http://schemas.microsoft.com/office/drawing/2014/main" id="{0BB19523-A76F-49AE-9D92-EB9EE2F8612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08" name="ZoneTexte 2907">
          <a:extLst>
            <a:ext uri="{FF2B5EF4-FFF2-40B4-BE49-F238E27FC236}">
              <a16:creationId xmlns:a16="http://schemas.microsoft.com/office/drawing/2014/main" id="{0C9212A0-BEDE-4A21-88BF-335E3B831FE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09" name="ZoneTexte 2908">
          <a:extLst>
            <a:ext uri="{FF2B5EF4-FFF2-40B4-BE49-F238E27FC236}">
              <a16:creationId xmlns:a16="http://schemas.microsoft.com/office/drawing/2014/main" id="{2F004D87-B0C9-4084-A5EB-03AE2AEC799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10" name="ZoneTexte 2909">
          <a:extLst>
            <a:ext uri="{FF2B5EF4-FFF2-40B4-BE49-F238E27FC236}">
              <a16:creationId xmlns:a16="http://schemas.microsoft.com/office/drawing/2014/main" id="{5CD3EB96-8116-4789-8215-5BA3144030B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11" name="ZoneTexte 2910">
          <a:extLst>
            <a:ext uri="{FF2B5EF4-FFF2-40B4-BE49-F238E27FC236}">
              <a16:creationId xmlns:a16="http://schemas.microsoft.com/office/drawing/2014/main" id="{A1CDC99B-1DA2-4D1E-BE5C-DDB58A3D80D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12" name="ZoneTexte 2911">
          <a:extLst>
            <a:ext uri="{FF2B5EF4-FFF2-40B4-BE49-F238E27FC236}">
              <a16:creationId xmlns:a16="http://schemas.microsoft.com/office/drawing/2014/main" id="{82AE4061-49B5-4410-A9C2-A5893FCAB7B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13" name="ZoneTexte 2912">
          <a:extLst>
            <a:ext uri="{FF2B5EF4-FFF2-40B4-BE49-F238E27FC236}">
              <a16:creationId xmlns:a16="http://schemas.microsoft.com/office/drawing/2014/main" id="{96B64191-4C38-40C9-AC1D-20FD63832C4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14" name="ZoneTexte 2913">
          <a:extLst>
            <a:ext uri="{FF2B5EF4-FFF2-40B4-BE49-F238E27FC236}">
              <a16:creationId xmlns:a16="http://schemas.microsoft.com/office/drawing/2014/main" id="{F9BD6EC4-6826-4D28-8547-4C5D314F72C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15" name="ZoneTexte 2914">
          <a:extLst>
            <a:ext uri="{FF2B5EF4-FFF2-40B4-BE49-F238E27FC236}">
              <a16:creationId xmlns:a16="http://schemas.microsoft.com/office/drawing/2014/main" id="{EA16822E-A9CE-44D1-BB4A-F63475E7E6F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16" name="ZoneTexte 2915">
          <a:extLst>
            <a:ext uri="{FF2B5EF4-FFF2-40B4-BE49-F238E27FC236}">
              <a16:creationId xmlns:a16="http://schemas.microsoft.com/office/drawing/2014/main" id="{6905EC4F-2F0E-4151-A2D0-59C00DB6EF2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17" name="ZoneTexte 2916">
          <a:extLst>
            <a:ext uri="{FF2B5EF4-FFF2-40B4-BE49-F238E27FC236}">
              <a16:creationId xmlns:a16="http://schemas.microsoft.com/office/drawing/2014/main" id="{5348E177-0078-4135-BAD3-6F8EB65AE47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18" name="ZoneTexte 2917">
          <a:extLst>
            <a:ext uri="{FF2B5EF4-FFF2-40B4-BE49-F238E27FC236}">
              <a16:creationId xmlns:a16="http://schemas.microsoft.com/office/drawing/2014/main" id="{A98E4131-F465-449D-B8FA-C88F0905C24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19" name="ZoneTexte 2918">
          <a:extLst>
            <a:ext uri="{FF2B5EF4-FFF2-40B4-BE49-F238E27FC236}">
              <a16:creationId xmlns:a16="http://schemas.microsoft.com/office/drawing/2014/main" id="{21906F02-1518-41E5-AF5F-96758792720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20" name="ZoneTexte 2919">
          <a:extLst>
            <a:ext uri="{FF2B5EF4-FFF2-40B4-BE49-F238E27FC236}">
              <a16:creationId xmlns:a16="http://schemas.microsoft.com/office/drawing/2014/main" id="{B654C3DB-0F05-4AC3-BF63-8CF82FB7424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21" name="ZoneTexte 2920">
          <a:extLst>
            <a:ext uri="{FF2B5EF4-FFF2-40B4-BE49-F238E27FC236}">
              <a16:creationId xmlns:a16="http://schemas.microsoft.com/office/drawing/2014/main" id="{448A2FE8-0669-46DD-AC5F-5F48290622B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22" name="ZoneTexte 2921">
          <a:extLst>
            <a:ext uri="{FF2B5EF4-FFF2-40B4-BE49-F238E27FC236}">
              <a16:creationId xmlns:a16="http://schemas.microsoft.com/office/drawing/2014/main" id="{C7CF4E49-86A4-4CDC-917F-9CC6F813214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23" name="ZoneTexte 2922">
          <a:extLst>
            <a:ext uri="{FF2B5EF4-FFF2-40B4-BE49-F238E27FC236}">
              <a16:creationId xmlns:a16="http://schemas.microsoft.com/office/drawing/2014/main" id="{BD0DE1DE-68AF-427A-B4B5-24CB395B156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24" name="ZoneTexte 2923">
          <a:extLst>
            <a:ext uri="{FF2B5EF4-FFF2-40B4-BE49-F238E27FC236}">
              <a16:creationId xmlns:a16="http://schemas.microsoft.com/office/drawing/2014/main" id="{FA606067-1B0D-44F4-AD0D-9D25B2BFA17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25" name="ZoneTexte 2924">
          <a:extLst>
            <a:ext uri="{FF2B5EF4-FFF2-40B4-BE49-F238E27FC236}">
              <a16:creationId xmlns:a16="http://schemas.microsoft.com/office/drawing/2014/main" id="{EB1E4CBC-B646-4B16-9229-E2C8CE482AE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26" name="ZoneTexte 2925">
          <a:extLst>
            <a:ext uri="{FF2B5EF4-FFF2-40B4-BE49-F238E27FC236}">
              <a16:creationId xmlns:a16="http://schemas.microsoft.com/office/drawing/2014/main" id="{24063294-85FF-4819-A59E-B8EF5E3EA7E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27" name="ZoneTexte 2926">
          <a:extLst>
            <a:ext uri="{FF2B5EF4-FFF2-40B4-BE49-F238E27FC236}">
              <a16:creationId xmlns:a16="http://schemas.microsoft.com/office/drawing/2014/main" id="{131E1C06-14B1-4E17-A7C1-38C64974675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28" name="ZoneTexte 2927">
          <a:extLst>
            <a:ext uri="{FF2B5EF4-FFF2-40B4-BE49-F238E27FC236}">
              <a16:creationId xmlns:a16="http://schemas.microsoft.com/office/drawing/2014/main" id="{2C380469-2B26-46D6-8D90-75704E914F4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29" name="ZoneTexte 2928">
          <a:extLst>
            <a:ext uri="{FF2B5EF4-FFF2-40B4-BE49-F238E27FC236}">
              <a16:creationId xmlns:a16="http://schemas.microsoft.com/office/drawing/2014/main" id="{DFE071BE-A644-441E-98C9-74CD87F98CB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30" name="ZoneTexte 2929">
          <a:extLst>
            <a:ext uri="{FF2B5EF4-FFF2-40B4-BE49-F238E27FC236}">
              <a16:creationId xmlns:a16="http://schemas.microsoft.com/office/drawing/2014/main" id="{E0DAA4DB-F912-438A-A2F8-E7202F1DFBD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31" name="ZoneTexte 2930">
          <a:extLst>
            <a:ext uri="{FF2B5EF4-FFF2-40B4-BE49-F238E27FC236}">
              <a16:creationId xmlns:a16="http://schemas.microsoft.com/office/drawing/2014/main" id="{6E78CADA-1FEB-4F82-98A5-425D9621F37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32" name="ZoneTexte 2931">
          <a:extLst>
            <a:ext uri="{FF2B5EF4-FFF2-40B4-BE49-F238E27FC236}">
              <a16:creationId xmlns:a16="http://schemas.microsoft.com/office/drawing/2014/main" id="{5353BA9A-9CB5-4332-84D7-F4ED3030900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33" name="ZoneTexte 2932">
          <a:extLst>
            <a:ext uri="{FF2B5EF4-FFF2-40B4-BE49-F238E27FC236}">
              <a16:creationId xmlns:a16="http://schemas.microsoft.com/office/drawing/2014/main" id="{FA7DAC20-AE8B-44A5-A639-15DB20E4487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34" name="ZoneTexte 2933">
          <a:extLst>
            <a:ext uri="{FF2B5EF4-FFF2-40B4-BE49-F238E27FC236}">
              <a16:creationId xmlns:a16="http://schemas.microsoft.com/office/drawing/2014/main" id="{34877D2F-E5AA-4063-9BF4-6688F146BD1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35" name="ZoneTexte 2934">
          <a:extLst>
            <a:ext uri="{FF2B5EF4-FFF2-40B4-BE49-F238E27FC236}">
              <a16:creationId xmlns:a16="http://schemas.microsoft.com/office/drawing/2014/main" id="{E5F4BBA9-3046-470C-B03C-68171D8D4F2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36" name="ZoneTexte 2935">
          <a:extLst>
            <a:ext uri="{FF2B5EF4-FFF2-40B4-BE49-F238E27FC236}">
              <a16:creationId xmlns:a16="http://schemas.microsoft.com/office/drawing/2014/main" id="{1402D451-5F45-4F39-BA51-1D9D59DB3EE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37" name="ZoneTexte 2936">
          <a:extLst>
            <a:ext uri="{FF2B5EF4-FFF2-40B4-BE49-F238E27FC236}">
              <a16:creationId xmlns:a16="http://schemas.microsoft.com/office/drawing/2014/main" id="{F6E9ACB6-A7DA-4D25-A46B-4029F6FED2E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38" name="ZoneTexte 2937">
          <a:extLst>
            <a:ext uri="{FF2B5EF4-FFF2-40B4-BE49-F238E27FC236}">
              <a16:creationId xmlns:a16="http://schemas.microsoft.com/office/drawing/2014/main" id="{4856CC49-93C6-4E43-ADAA-F7102D629E0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39" name="ZoneTexte 2938">
          <a:extLst>
            <a:ext uri="{FF2B5EF4-FFF2-40B4-BE49-F238E27FC236}">
              <a16:creationId xmlns:a16="http://schemas.microsoft.com/office/drawing/2014/main" id="{2E8CE698-48AD-4998-A61C-8E20286461E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40" name="ZoneTexte 2939">
          <a:extLst>
            <a:ext uri="{FF2B5EF4-FFF2-40B4-BE49-F238E27FC236}">
              <a16:creationId xmlns:a16="http://schemas.microsoft.com/office/drawing/2014/main" id="{8FDB9B3A-F825-4D1A-8FB5-09CEA43FD11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2941" name="ZoneTexte 2940">
          <a:extLst>
            <a:ext uri="{FF2B5EF4-FFF2-40B4-BE49-F238E27FC236}">
              <a16:creationId xmlns:a16="http://schemas.microsoft.com/office/drawing/2014/main" id="{C3B87B74-110A-4867-932D-6D8F296DE9C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0" cy="172227"/>
    <xdr:sp macro="" textlink="">
      <xdr:nvSpPr>
        <xdr:cNvPr id="2942" name="ZoneTexte 2941">
          <a:extLst>
            <a:ext uri="{FF2B5EF4-FFF2-40B4-BE49-F238E27FC236}">
              <a16:creationId xmlns:a16="http://schemas.microsoft.com/office/drawing/2014/main" id="{5DAC46C4-BBAB-4B56-A392-98A0030C982C}"/>
            </a:ext>
          </a:extLst>
        </xdr:cNvPr>
        <xdr:cNvSpPr txBox="1"/>
      </xdr:nvSpPr>
      <xdr:spPr>
        <a:xfrm>
          <a:off x="0" y="8234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2943" name="ZoneTexte 2942">
          <a:extLst>
            <a:ext uri="{FF2B5EF4-FFF2-40B4-BE49-F238E27FC236}">
              <a16:creationId xmlns:a16="http://schemas.microsoft.com/office/drawing/2014/main" id="{AB625F45-AD24-4846-A975-D5175E1C4F80}"/>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128587</xdr:rowOff>
    </xdr:from>
    <xdr:ext cx="0" cy="172227"/>
    <xdr:sp macro="" textlink="">
      <xdr:nvSpPr>
        <xdr:cNvPr id="2944" name="ZoneTexte 2943">
          <a:extLst>
            <a:ext uri="{FF2B5EF4-FFF2-40B4-BE49-F238E27FC236}">
              <a16:creationId xmlns:a16="http://schemas.microsoft.com/office/drawing/2014/main" id="{D25C1B2B-AFE1-41CF-B551-4C4E8A5FFC6F}"/>
            </a:ext>
          </a:extLst>
        </xdr:cNvPr>
        <xdr:cNvSpPr txBox="1"/>
      </xdr:nvSpPr>
      <xdr:spPr>
        <a:xfrm>
          <a:off x="0" y="7805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0</xdr:rowOff>
    </xdr:from>
    <xdr:ext cx="0" cy="172227"/>
    <xdr:sp macro="" textlink="">
      <xdr:nvSpPr>
        <xdr:cNvPr id="2945" name="ZoneTexte 2944">
          <a:extLst>
            <a:ext uri="{FF2B5EF4-FFF2-40B4-BE49-F238E27FC236}">
              <a16:creationId xmlns:a16="http://schemas.microsoft.com/office/drawing/2014/main" id="{FD666808-83F3-4D13-B5F8-568A09CF16E8}"/>
            </a:ext>
          </a:extLst>
        </xdr:cNvPr>
        <xdr:cNvSpPr txBox="1"/>
      </xdr:nvSpPr>
      <xdr:spPr>
        <a:xfrm>
          <a:off x="0" y="6534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128587</xdr:rowOff>
    </xdr:from>
    <xdr:ext cx="0" cy="172227"/>
    <xdr:sp macro="" textlink="">
      <xdr:nvSpPr>
        <xdr:cNvPr id="2946" name="ZoneTexte 2945">
          <a:extLst>
            <a:ext uri="{FF2B5EF4-FFF2-40B4-BE49-F238E27FC236}">
              <a16:creationId xmlns:a16="http://schemas.microsoft.com/office/drawing/2014/main" id="{397A4867-553E-47C4-936A-0C65492A722C}"/>
            </a:ext>
          </a:extLst>
        </xdr:cNvPr>
        <xdr:cNvSpPr txBox="1"/>
      </xdr:nvSpPr>
      <xdr:spPr>
        <a:xfrm>
          <a:off x="0" y="7805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0</xdr:rowOff>
    </xdr:from>
    <xdr:ext cx="0" cy="172227"/>
    <xdr:sp macro="" textlink="">
      <xdr:nvSpPr>
        <xdr:cNvPr id="2947" name="ZoneTexte 2946">
          <a:extLst>
            <a:ext uri="{FF2B5EF4-FFF2-40B4-BE49-F238E27FC236}">
              <a16:creationId xmlns:a16="http://schemas.microsoft.com/office/drawing/2014/main" id="{2341C0A9-37C7-4D50-ADFF-DC5C90038A4E}"/>
            </a:ext>
          </a:extLst>
        </xdr:cNvPr>
        <xdr:cNvSpPr txBox="1"/>
      </xdr:nvSpPr>
      <xdr:spPr>
        <a:xfrm>
          <a:off x="0" y="65341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0" cy="172227"/>
    <xdr:sp macro="" textlink="">
      <xdr:nvSpPr>
        <xdr:cNvPr id="2948" name="ZoneTexte 2947">
          <a:extLst>
            <a:ext uri="{FF2B5EF4-FFF2-40B4-BE49-F238E27FC236}">
              <a16:creationId xmlns:a16="http://schemas.microsoft.com/office/drawing/2014/main" id="{5A49AEAC-6919-42CF-963F-B8B6DF431B0A}"/>
            </a:ext>
          </a:extLst>
        </xdr:cNvPr>
        <xdr:cNvSpPr txBox="1"/>
      </xdr:nvSpPr>
      <xdr:spPr>
        <a:xfrm>
          <a:off x="0" y="842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2949" name="ZoneTexte 2948">
          <a:extLst>
            <a:ext uri="{FF2B5EF4-FFF2-40B4-BE49-F238E27FC236}">
              <a16:creationId xmlns:a16="http://schemas.microsoft.com/office/drawing/2014/main" id="{3752CB7F-600E-466E-BE12-1A434F9A15FC}"/>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0" cy="172227"/>
    <xdr:sp macro="" textlink="">
      <xdr:nvSpPr>
        <xdr:cNvPr id="2950" name="ZoneTexte 2949">
          <a:extLst>
            <a:ext uri="{FF2B5EF4-FFF2-40B4-BE49-F238E27FC236}">
              <a16:creationId xmlns:a16="http://schemas.microsoft.com/office/drawing/2014/main" id="{BC9D29B0-6487-495D-BA2D-9370E5F65434}"/>
            </a:ext>
          </a:extLst>
        </xdr:cNvPr>
        <xdr:cNvSpPr txBox="1"/>
      </xdr:nvSpPr>
      <xdr:spPr>
        <a:xfrm>
          <a:off x="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2951" name="ZoneTexte 2950">
          <a:extLst>
            <a:ext uri="{FF2B5EF4-FFF2-40B4-BE49-F238E27FC236}">
              <a16:creationId xmlns:a16="http://schemas.microsoft.com/office/drawing/2014/main" id="{66B32A38-9AAF-460C-9FB0-7B76C91B845D}"/>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0" cy="172227"/>
    <xdr:sp macro="" textlink="">
      <xdr:nvSpPr>
        <xdr:cNvPr id="2952" name="ZoneTexte 2951">
          <a:extLst>
            <a:ext uri="{FF2B5EF4-FFF2-40B4-BE49-F238E27FC236}">
              <a16:creationId xmlns:a16="http://schemas.microsoft.com/office/drawing/2014/main" id="{ED66EA10-E3F1-4A00-BFFE-A19F1832A04A}"/>
            </a:ext>
          </a:extLst>
        </xdr:cNvPr>
        <xdr:cNvSpPr txBox="1"/>
      </xdr:nvSpPr>
      <xdr:spPr>
        <a:xfrm>
          <a:off x="0" y="80057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2953" name="ZoneTexte 2952">
          <a:extLst>
            <a:ext uri="{FF2B5EF4-FFF2-40B4-BE49-F238E27FC236}">
              <a16:creationId xmlns:a16="http://schemas.microsoft.com/office/drawing/2014/main" id="{A3E55FDF-EBD2-4DC1-9516-ED6B6F5E34FE}"/>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0" cy="172227"/>
    <xdr:sp macro="" textlink="">
      <xdr:nvSpPr>
        <xdr:cNvPr id="2954" name="ZoneTexte 2953">
          <a:extLst>
            <a:ext uri="{FF2B5EF4-FFF2-40B4-BE49-F238E27FC236}">
              <a16:creationId xmlns:a16="http://schemas.microsoft.com/office/drawing/2014/main" id="{9193498B-0607-48C8-8940-57F7DCC0DA44}"/>
            </a:ext>
          </a:extLst>
        </xdr:cNvPr>
        <xdr:cNvSpPr txBox="1"/>
      </xdr:nvSpPr>
      <xdr:spPr>
        <a:xfrm>
          <a:off x="0" y="842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0" cy="172227"/>
    <xdr:sp macro="" textlink="">
      <xdr:nvSpPr>
        <xdr:cNvPr id="2955" name="ZoneTexte 2954">
          <a:extLst>
            <a:ext uri="{FF2B5EF4-FFF2-40B4-BE49-F238E27FC236}">
              <a16:creationId xmlns:a16="http://schemas.microsoft.com/office/drawing/2014/main" id="{56B443BD-26FC-48BC-A6CF-5104D689A865}"/>
            </a:ext>
          </a:extLst>
        </xdr:cNvPr>
        <xdr:cNvSpPr txBox="1"/>
      </xdr:nvSpPr>
      <xdr:spPr>
        <a:xfrm>
          <a:off x="0" y="861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0" cy="172227"/>
    <xdr:sp macro="" textlink="">
      <xdr:nvSpPr>
        <xdr:cNvPr id="2956" name="ZoneTexte 2955">
          <a:extLst>
            <a:ext uri="{FF2B5EF4-FFF2-40B4-BE49-F238E27FC236}">
              <a16:creationId xmlns:a16="http://schemas.microsoft.com/office/drawing/2014/main" id="{C35E5CE0-4ECF-4F81-A1EB-D3B23BABF3A3}"/>
            </a:ext>
          </a:extLst>
        </xdr:cNvPr>
        <xdr:cNvSpPr txBox="1"/>
      </xdr:nvSpPr>
      <xdr:spPr>
        <a:xfrm>
          <a:off x="0" y="861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57" name="ZoneTexte 2956">
          <a:extLst>
            <a:ext uri="{FF2B5EF4-FFF2-40B4-BE49-F238E27FC236}">
              <a16:creationId xmlns:a16="http://schemas.microsoft.com/office/drawing/2014/main" id="{4ED95A32-07AC-47BF-9C5F-FE532B7CCC68}"/>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58" name="ZoneTexte 2957">
          <a:extLst>
            <a:ext uri="{FF2B5EF4-FFF2-40B4-BE49-F238E27FC236}">
              <a16:creationId xmlns:a16="http://schemas.microsoft.com/office/drawing/2014/main" id="{B19F1AD6-A1FB-4F89-A4B7-F331523678BC}"/>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59" name="ZoneTexte 2958">
          <a:extLst>
            <a:ext uri="{FF2B5EF4-FFF2-40B4-BE49-F238E27FC236}">
              <a16:creationId xmlns:a16="http://schemas.microsoft.com/office/drawing/2014/main" id="{E266EA56-F130-45A2-8CE9-597DD3C3E699}"/>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60" name="ZoneTexte 2959">
          <a:extLst>
            <a:ext uri="{FF2B5EF4-FFF2-40B4-BE49-F238E27FC236}">
              <a16:creationId xmlns:a16="http://schemas.microsoft.com/office/drawing/2014/main" id="{38576B52-642E-4486-B465-EAC68BCA1D7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61" name="ZoneTexte 2960">
          <a:extLst>
            <a:ext uri="{FF2B5EF4-FFF2-40B4-BE49-F238E27FC236}">
              <a16:creationId xmlns:a16="http://schemas.microsoft.com/office/drawing/2014/main" id="{79D7D496-4438-4734-9266-C69C19CDB75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62" name="ZoneTexte 2961">
          <a:extLst>
            <a:ext uri="{FF2B5EF4-FFF2-40B4-BE49-F238E27FC236}">
              <a16:creationId xmlns:a16="http://schemas.microsoft.com/office/drawing/2014/main" id="{6ACB2C7C-07D5-476C-B21E-45E497ED4227}"/>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63" name="ZoneTexte 2962">
          <a:extLst>
            <a:ext uri="{FF2B5EF4-FFF2-40B4-BE49-F238E27FC236}">
              <a16:creationId xmlns:a16="http://schemas.microsoft.com/office/drawing/2014/main" id="{3E0EBA09-45B2-45D4-B159-D1EB750FE379}"/>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64" name="ZoneTexte 2963">
          <a:extLst>
            <a:ext uri="{FF2B5EF4-FFF2-40B4-BE49-F238E27FC236}">
              <a16:creationId xmlns:a16="http://schemas.microsoft.com/office/drawing/2014/main" id="{112ED415-BD09-4EA9-BAE6-B1D3FDC29832}"/>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65" name="ZoneTexte 2964">
          <a:extLst>
            <a:ext uri="{FF2B5EF4-FFF2-40B4-BE49-F238E27FC236}">
              <a16:creationId xmlns:a16="http://schemas.microsoft.com/office/drawing/2014/main" id="{ED264A18-36C0-4CB1-9EC5-7C2C23E15AD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66" name="ZoneTexte 2965">
          <a:extLst>
            <a:ext uri="{FF2B5EF4-FFF2-40B4-BE49-F238E27FC236}">
              <a16:creationId xmlns:a16="http://schemas.microsoft.com/office/drawing/2014/main" id="{11202892-EA79-40F8-8665-F24BA096B36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67" name="ZoneTexte 2966">
          <a:extLst>
            <a:ext uri="{FF2B5EF4-FFF2-40B4-BE49-F238E27FC236}">
              <a16:creationId xmlns:a16="http://schemas.microsoft.com/office/drawing/2014/main" id="{0EAA029D-C334-4C94-8A5D-FD4B5BF8ABA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68" name="ZoneTexte 2967">
          <a:extLst>
            <a:ext uri="{FF2B5EF4-FFF2-40B4-BE49-F238E27FC236}">
              <a16:creationId xmlns:a16="http://schemas.microsoft.com/office/drawing/2014/main" id="{5E21F15F-BC76-45F7-9652-B839CC732161}"/>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69" name="ZoneTexte 2968">
          <a:extLst>
            <a:ext uri="{FF2B5EF4-FFF2-40B4-BE49-F238E27FC236}">
              <a16:creationId xmlns:a16="http://schemas.microsoft.com/office/drawing/2014/main" id="{34F539D4-8640-4C5B-86EB-7128ACA75BD1}"/>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70" name="ZoneTexte 2969">
          <a:extLst>
            <a:ext uri="{FF2B5EF4-FFF2-40B4-BE49-F238E27FC236}">
              <a16:creationId xmlns:a16="http://schemas.microsoft.com/office/drawing/2014/main" id="{CFF8E57E-B696-4461-87D2-7CF6E01F0D78}"/>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71" name="ZoneTexte 2970">
          <a:extLst>
            <a:ext uri="{FF2B5EF4-FFF2-40B4-BE49-F238E27FC236}">
              <a16:creationId xmlns:a16="http://schemas.microsoft.com/office/drawing/2014/main" id="{433005E8-D5A1-4E4C-A9DD-FB0179614E24}"/>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72" name="ZoneTexte 2971">
          <a:extLst>
            <a:ext uri="{FF2B5EF4-FFF2-40B4-BE49-F238E27FC236}">
              <a16:creationId xmlns:a16="http://schemas.microsoft.com/office/drawing/2014/main" id="{785FF68B-6542-43A2-9CE1-2607C87BFAAE}"/>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73" name="ZoneTexte 2972">
          <a:extLst>
            <a:ext uri="{FF2B5EF4-FFF2-40B4-BE49-F238E27FC236}">
              <a16:creationId xmlns:a16="http://schemas.microsoft.com/office/drawing/2014/main" id="{6DEB2B91-9B55-45BD-B71A-ED9C2D2584A0}"/>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74" name="ZoneTexte 2973">
          <a:extLst>
            <a:ext uri="{FF2B5EF4-FFF2-40B4-BE49-F238E27FC236}">
              <a16:creationId xmlns:a16="http://schemas.microsoft.com/office/drawing/2014/main" id="{D973EE7A-2967-48F3-A642-C89D9DD4EFAA}"/>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75" name="ZoneTexte 2974">
          <a:extLst>
            <a:ext uri="{FF2B5EF4-FFF2-40B4-BE49-F238E27FC236}">
              <a16:creationId xmlns:a16="http://schemas.microsoft.com/office/drawing/2014/main" id="{828CF759-BD04-48D9-9C18-3ACA9AC7DA0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76" name="ZoneTexte 2975">
          <a:extLst>
            <a:ext uri="{FF2B5EF4-FFF2-40B4-BE49-F238E27FC236}">
              <a16:creationId xmlns:a16="http://schemas.microsoft.com/office/drawing/2014/main" id="{9B8F9A15-1513-4B68-9E99-BAE8C0A49616}"/>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77" name="ZoneTexte 2976">
          <a:extLst>
            <a:ext uri="{FF2B5EF4-FFF2-40B4-BE49-F238E27FC236}">
              <a16:creationId xmlns:a16="http://schemas.microsoft.com/office/drawing/2014/main" id="{B987CF8A-D41B-4FC2-BB60-C2DBBA616AE9}"/>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78" name="ZoneTexte 2977">
          <a:extLst>
            <a:ext uri="{FF2B5EF4-FFF2-40B4-BE49-F238E27FC236}">
              <a16:creationId xmlns:a16="http://schemas.microsoft.com/office/drawing/2014/main" id="{3310BC9D-64AA-448B-B045-F7203A2CF717}"/>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79" name="ZoneTexte 2978">
          <a:extLst>
            <a:ext uri="{FF2B5EF4-FFF2-40B4-BE49-F238E27FC236}">
              <a16:creationId xmlns:a16="http://schemas.microsoft.com/office/drawing/2014/main" id="{35412C2A-A11A-4DFF-9E59-8C9AEFA16053}"/>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80" name="ZoneTexte 2979">
          <a:extLst>
            <a:ext uri="{FF2B5EF4-FFF2-40B4-BE49-F238E27FC236}">
              <a16:creationId xmlns:a16="http://schemas.microsoft.com/office/drawing/2014/main" id="{3E4D01AD-2D06-4D3C-A1D9-63519E1F604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81" name="ZoneTexte 2980">
          <a:extLst>
            <a:ext uri="{FF2B5EF4-FFF2-40B4-BE49-F238E27FC236}">
              <a16:creationId xmlns:a16="http://schemas.microsoft.com/office/drawing/2014/main" id="{82C43F91-2DC6-49CC-AC48-CB12AE90AA96}"/>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82" name="ZoneTexte 2981">
          <a:extLst>
            <a:ext uri="{FF2B5EF4-FFF2-40B4-BE49-F238E27FC236}">
              <a16:creationId xmlns:a16="http://schemas.microsoft.com/office/drawing/2014/main" id="{C2C15E2B-4A14-4CA1-9BFD-2BEAE52C9A26}"/>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83" name="ZoneTexte 2982">
          <a:extLst>
            <a:ext uri="{FF2B5EF4-FFF2-40B4-BE49-F238E27FC236}">
              <a16:creationId xmlns:a16="http://schemas.microsoft.com/office/drawing/2014/main" id="{B1F68926-DB0C-42D9-8459-4A8DD8EF7A70}"/>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84" name="ZoneTexte 2983">
          <a:extLst>
            <a:ext uri="{FF2B5EF4-FFF2-40B4-BE49-F238E27FC236}">
              <a16:creationId xmlns:a16="http://schemas.microsoft.com/office/drawing/2014/main" id="{D64E5F6E-4419-4AAF-BB55-D7C4CB32ED5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85" name="ZoneTexte 2984">
          <a:extLst>
            <a:ext uri="{FF2B5EF4-FFF2-40B4-BE49-F238E27FC236}">
              <a16:creationId xmlns:a16="http://schemas.microsoft.com/office/drawing/2014/main" id="{A0A53308-2061-4C1F-96A7-84E602BB216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86" name="ZoneTexte 2985">
          <a:extLst>
            <a:ext uri="{FF2B5EF4-FFF2-40B4-BE49-F238E27FC236}">
              <a16:creationId xmlns:a16="http://schemas.microsoft.com/office/drawing/2014/main" id="{8CDFE742-795E-4464-8A4D-8182038B6297}"/>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87" name="ZoneTexte 2986">
          <a:extLst>
            <a:ext uri="{FF2B5EF4-FFF2-40B4-BE49-F238E27FC236}">
              <a16:creationId xmlns:a16="http://schemas.microsoft.com/office/drawing/2014/main" id="{25E169F9-3820-4C00-8538-A5B3AAFD60C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88" name="ZoneTexte 2987">
          <a:extLst>
            <a:ext uri="{FF2B5EF4-FFF2-40B4-BE49-F238E27FC236}">
              <a16:creationId xmlns:a16="http://schemas.microsoft.com/office/drawing/2014/main" id="{2E0DBA20-C149-434E-8633-5A629AABB84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89" name="ZoneTexte 2988">
          <a:extLst>
            <a:ext uri="{FF2B5EF4-FFF2-40B4-BE49-F238E27FC236}">
              <a16:creationId xmlns:a16="http://schemas.microsoft.com/office/drawing/2014/main" id="{5B29EA30-041A-49A9-B679-50A0B22DF4D2}"/>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90" name="ZoneTexte 2989">
          <a:extLst>
            <a:ext uri="{FF2B5EF4-FFF2-40B4-BE49-F238E27FC236}">
              <a16:creationId xmlns:a16="http://schemas.microsoft.com/office/drawing/2014/main" id="{8C0DE01C-9C6E-4322-9BAB-76B2BD4C9C6E}"/>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91" name="ZoneTexte 2990">
          <a:extLst>
            <a:ext uri="{FF2B5EF4-FFF2-40B4-BE49-F238E27FC236}">
              <a16:creationId xmlns:a16="http://schemas.microsoft.com/office/drawing/2014/main" id="{80EA5A98-FB90-43F6-99B8-E363034F26A1}"/>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92" name="ZoneTexte 2991">
          <a:extLst>
            <a:ext uri="{FF2B5EF4-FFF2-40B4-BE49-F238E27FC236}">
              <a16:creationId xmlns:a16="http://schemas.microsoft.com/office/drawing/2014/main" id="{4391F4D6-A354-45D4-96D2-199DF34F62C3}"/>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93" name="ZoneTexte 2992">
          <a:extLst>
            <a:ext uri="{FF2B5EF4-FFF2-40B4-BE49-F238E27FC236}">
              <a16:creationId xmlns:a16="http://schemas.microsoft.com/office/drawing/2014/main" id="{C7DAB5AD-B8AE-4746-9BF8-225B581E2E83}"/>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94" name="ZoneTexte 2993">
          <a:extLst>
            <a:ext uri="{FF2B5EF4-FFF2-40B4-BE49-F238E27FC236}">
              <a16:creationId xmlns:a16="http://schemas.microsoft.com/office/drawing/2014/main" id="{C6F100CF-67CE-4B3C-8FAF-AECC8E9E149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95" name="ZoneTexte 2994">
          <a:extLst>
            <a:ext uri="{FF2B5EF4-FFF2-40B4-BE49-F238E27FC236}">
              <a16:creationId xmlns:a16="http://schemas.microsoft.com/office/drawing/2014/main" id="{351150A5-8E15-41BF-BF5A-3D2800E098A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96" name="ZoneTexte 2995">
          <a:extLst>
            <a:ext uri="{FF2B5EF4-FFF2-40B4-BE49-F238E27FC236}">
              <a16:creationId xmlns:a16="http://schemas.microsoft.com/office/drawing/2014/main" id="{ECC5A5ED-B229-4C71-9A41-CC435E2C25E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97" name="ZoneTexte 2996">
          <a:extLst>
            <a:ext uri="{FF2B5EF4-FFF2-40B4-BE49-F238E27FC236}">
              <a16:creationId xmlns:a16="http://schemas.microsoft.com/office/drawing/2014/main" id="{4776FA0C-76E1-47C3-89A0-D1C6D2158030}"/>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98" name="ZoneTexte 2997">
          <a:extLst>
            <a:ext uri="{FF2B5EF4-FFF2-40B4-BE49-F238E27FC236}">
              <a16:creationId xmlns:a16="http://schemas.microsoft.com/office/drawing/2014/main" id="{05725793-DFB5-496E-BB4A-55CB8E797867}"/>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2999" name="ZoneTexte 2998">
          <a:extLst>
            <a:ext uri="{FF2B5EF4-FFF2-40B4-BE49-F238E27FC236}">
              <a16:creationId xmlns:a16="http://schemas.microsoft.com/office/drawing/2014/main" id="{73481958-289B-4F56-8CFE-1210C62F89E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000" name="ZoneTexte 2999">
          <a:extLst>
            <a:ext uri="{FF2B5EF4-FFF2-40B4-BE49-F238E27FC236}">
              <a16:creationId xmlns:a16="http://schemas.microsoft.com/office/drawing/2014/main" id="{BDAAEBCD-6E95-48C3-8595-F4B59E40E448}"/>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001" name="ZoneTexte 3000">
          <a:extLst>
            <a:ext uri="{FF2B5EF4-FFF2-40B4-BE49-F238E27FC236}">
              <a16:creationId xmlns:a16="http://schemas.microsoft.com/office/drawing/2014/main" id="{AF7ADC9C-ACFE-4E07-A26B-A2AD7A8BD60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002" name="ZoneTexte 3001">
          <a:extLst>
            <a:ext uri="{FF2B5EF4-FFF2-40B4-BE49-F238E27FC236}">
              <a16:creationId xmlns:a16="http://schemas.microsoft.com/office/drawing/2014/main" id="{5E4279B8-565A-4CF0-BAF5-1A282C8A8CFA}"/>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003" name="ZoneTexte 3002">
          <a:extLst>
            <a:ext uri="{FF2B5EF4-FFF2-40B4-BE49-F238E27FC236}">
              <a16:creationId xmlns:a16="http://schemas.microsoft.com/office/drawing/2014/main" id="{0F9C45B7-F3EE-40D7-BCCA-0A134D5C6ED8}"/>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004" name="ZoneTexte 3003">
          <a:extLst>
            <a:ext uri="{FF2B5EF4-FFF2-40B4-BE49-F238E27FC236}">
              <a16:creationId xmlns:a16="http://schemas.microsoft.com/office/drawing/2014/main" id="{5862D7E1-B083-498D-8F57-85B0A0303C14}"/>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005" name="ZoneTexte 3004">
          <a:extLst>
            <a:ext uri="{FF2B5EF4-FFF2-40B4-BE49-F238E27FC236}">
              <a16:creationId xmlns:a16="http://schemas.microsoft.com/office/drawing/2014/main" id="{AFA7E25C-68ED-4AE5-A5E3-2014AAA718A4}"/>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006" name="ZoneTexte 3005">
          <a:extLst>
            <a:ext uri="{FF2B5EF4-FFF2-40B4-BE49-F238E27FC236}">
              <a16:creationId xmlns:a16="http://schemas.microsoft.com/office/drawing/2014/main" id="{022C8C30-7937-4750-938C-57CA53227A37}"/>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007" name="ZoneTexte 3006">
          <a:extLst>
            <a:ext uri="{FF2B5EF4-FFF2-40B4-BE49-F238E27FC236}">
              <a16:creationId xmlns:a16="http://schemas.microsoft.com/office/drawing/2014/main" id="{9DE57A42-2A7B-4F37-B3AF-875C622C4FE4}"/>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008" name="ZoneTexte 3007">
          <a:extLst>
            <a:ext uri="{FF2B5EF4-FFF2-40B4-BE49-F238E27FC236}">
              <a16:creationId xmlns:a16="http://schemas.microsoft.com/office/drawing/2014/main" id="{6F4B4EB6-50B6-4E25-A52D-575F18CF5603}"/>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009" name="ZoneTexte 3008">
          <a:extLst>
            <a:ext uri="{FF2B5EF4-FFF2-40B4-BE49-F238E27FC236}">
              <a16:creationId xmlns:a16="http://schemas.microsoft.com/office/drawing/2014/main" id="{159914D4-3627-4038-9912-0573E9F6E48C}"/>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010" name="ZoneTexte 3009">
          <a:extLst>
            <a:ext uri="{FF2B5EF4-FFF2-40B4-BE49-F238E27FC236}">
              <a16:creationId xmlns:a16="http://schemas.microsoft.com/office/drawing/2014/main" id="{006EECDB-49D0-4A55-9951-C735529D6EE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011" name="ZoneTexte 3010">
          <a:extLst>
            <a:ext uri="{FF2B5EF4-FFF2-40B4-BE49-F238E27FC236}">
              <a16:creationId xmlns:a16="http://schemas.microsoft.com/office/drawing/2014/main" id="{C6C3AAD0-50BB-4502-9359-7AC8E1E68B92}"/>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012" name="ZoneTexte 3011">
          <a:extLst>
            <a:ext uri="{FF2B5EF4-FFF2-40B4-BE49-F238E27FC236}">
              <a16:creationId xmlns:a16="http://schemas.microsoft.com/office/drawing/2014/main" id="{F0382687-C52B-4FE7-9372-D705022CB4B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013" name="ZoneTexte 3012">
          <a:extLst>
            <a:ext uri="{FF2B5EF4-FFF2-40B4-BE49-F238E27FC236}">
              <a16:creationId xmlns:a16="http://schemas.microsoft.com/office/drawing/2014/main" id="{6F2364CE-F43D-47DF-84AE-CDBFDDDFF2F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014" name="ZoneTexte 3013">
          <a:extLst>
            <a:ext uri="{FF2B5EF4-FFF2-40B4-BE49-F238E27FC236}">
              <a16:creationId xmlns:a16="http://schemas.microsoft.com/office/drawing/2014/main" id="{95FEDEFB-F05E-4506-A069-22721B9BBC01}"/>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015" name="ZoneTexte 3014">
          <a:extLst>
            <a:ext uri="{FF2B5EF4-FFF2-40B4-BE49-F238E27FC236}">
              <a16:creationId xmlns:a16="http://schemas.microsoft.com/office/drawing/2014/main" id="{390548F1-532E-4875-8762-395BE7EFF6B7}"/>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3016" name="ZoneTexte 3015">
          <a:extLst>
            <a:ext uri="{FF2B5EF4-FFF2-40B4-BE49-F238E27FC236}">
              <a16:creationId xmlns:a16="http://schemas.microsoft.com/office/drawing/2014/main" id="{4605C24F-FEA2-49B6-A09B-DBA4A1A4AD24}"/>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017" name="ZoneTexte 3016">
          <a:extLst>
            <a:ext uri="{FF2B5EF4-FFF2-40B4-BE49-F238E27FC236}">
              <a16:creationId xmlns:a16="http://schemas.microsoft.com/office/drawing/2014/main" id="{80F44BDF-1EB3-4D4C-8511-7EA80EAC56B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018" name="ZoneTexte 3017">
          <a:extLst>
            <a:ext uri="{FF2B5EF4-FFF2-40B4-BE49-F238E27FC236}">
              <a16:creationId xmlns:a16="http://schemas.microsoft.com/office/drawing/2014/main" id="{465A53D2-DC5E-4C94-8B0B-7C982371473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3019" name="ZoneTexte 3018">
          <a:extLst>
            <a:ext uri="{FF2B5EF4-FFF2-40B4-BE49-F238E27FC236}">
              <a16:creationId xmlns:a16="http://schemas.microsoft.com/office/drawing/2014/main" id="{C0EBDE20-6FDC-41B2-94FB-FEB3EC651C56}"/>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020" name="ZoneTexte 3019">
          <a:extLst>
            <a:ext uri="{FF2B5EF4-FFF2-40B4-BE49-F238E27FC236}">
              <a16:creationId xmlns:a16="http://schemas.microsoft.com/office/drawing/2014/main" id="{4B162063-FB66-4FB6-9FB6-C09121C2162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3021" name="ZoneTexte 3020">
          <a:extLst>
            <a:ext uri="{FF2B5EF4-FFF2-40B4-BE49-F238E27FC236}">
              <a16:creationId xmlns:a16="http://schemas.microsoft.com/office/drawing/2014/main" id="{46594BBD-6530-4E98-9CC3-339C15FCA48C}"/>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022" name="ZoneTexte 3021">
          <a:extLst>
            <a:ext uri="{FF2B5EF4-FFF2-40B4-BE49-F238E27FC236}">
              <a16:creationId xmlns:a16="http://schemas.microsoft.com/office/drawing/2014/main" id="{DC2C7F3D-A68A-4EE0-B397-C184F4C5CDB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3023" name="ZoneTexte 3022">
          <a:extLst>
            <a:ext uri="{FF2B5EF4-FFF2-40B4-BE49-F238E27FC236}">
              <a16:creationId xmlns:a16="http://schemas.microsoft.com/office/drawing/2014/main" id="{4E3EE03A-81DC-418C-A968-6BD9D7D009C9}"/>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024" name="ZoneTexte 3023">
          <a:extLst>
            <a:ext uri="{FF2B5EF4-FFF2-40B4-BE49-F238E27FC236}">
              <a16:creationId xmlns:a16="http://schemas.microsoft.com/office/drawing/2014/main" id="{B5C93199-4915-491D-97AE-BFC617CDA46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0" cy="172227"/>
    <xdr:sp macro="" textlink="">
      <xdr:nvSpPr>
        <xdr:cNvPr id="3025" name="ZoneTexte 3024">
          <a:extLst>
            <a:ext uri="{FF2B5EF4-FFF2-40B4-BE49-F238E27FC236}">
              <a16:creationId xmlns:a16="http://schemas.microsoft.com/office/drawing/2014/main" id="{7B014508-C163-4072-9121-6CBF1F691C05}"/>
            </a:ext>
          </a:extLst>
        </xdr:cNvPr>
        <xdr:cNvSpPr txBox="1"/>
      </xdr:nvSpPr>
      <xdr:spPr>
        <a:xfrm>
          <a:off x="0" y="4757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026" name="ZoneTexte 3025">
          <a:extLst>
            <a:ext uri="{FF2B5EF4-FFF2-40B4-BE49-F238E27FC236}">
              <a16:creationId xmlns:a16="http://schemas.microsoft.com/office/drawing/2014/main" id="{58BF3476-3902-4532-90A1-6BC8CC2A3BE4}"/>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027" name="ZoneTexte 3026">
          <a:extLst>
            <a:ext uri="{FF2B5EF4-FFF2-40B4-BE49-F238E27FC236}">
              <a16:creationId xmlns:a16="http://schemas.microsoft.com/office/drawing/2014/main" id="{D4AA549E-ADBF-4D32-B001-E43DDF14943D}"/>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28" name="ZoneTexte 3027">
          <a:extLst>
            <a:ext uri="{FF2B5EF4-FFF2-40B4-BE49-F238E27FC236}">
              <a16:creationId xmlns:a16="http://schemas.microsoft.com/office/drawing/2014/main" id="{77C9A372-E9AA-48BB-B46B-06F4721BBB6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29" name="ZoneTexte 3028">
          <a:extLst>
            <a:ext uri="{FF2B5EF4-FFF2-40B4-BE49-F238E27FC236}">
              <a16:creationId xmlns:a16="http://schemas.microsoft.com/office/drawing/2014/main" id="{4B68D0CC-F534-455B-B525-06AC38459E6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30" name="ZoneTexte 3029">
          <a:extLst>
            <a:ext uri="{FF2B5EF4-FFF2-40B4-BE49-F238E27FC236}">
              <a16:creationId xmlns:a16="http://schemas.microsoft.com/office/drawing/2014/main" id="{1E22BD74-DCA7-45E3-97C5-3AC76719532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31" name="ZoneTexte 3030">
          <a:extLst>
            <a:ext uri="{FF2B5EF4-FFF2-40B4-BE49-F238E27FC236}">
              <a16:creationId xmlns:a16="http://schemas.microsoft.com/office/drawing/2014/main" id="{B464BA1F-384A-4BFF-96BD-B739F94233A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32" name="ZoneTexte 3031">
          <a:extLst>
            <a:ext uri="{FF2B5EF4-FFF2-40B4-BE49-F238E27FC236}">
              <a16:creationId xmlns:a16="http://schemas.microsoft.com/office/drawing/2014/main" id="{6B70F55D-9EE4-4017-87CA-B25DF680C9C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33" name="ZoneTexte 3032">
          <a:extLst>
            <a:ext uri="{FF2B5EF4-FFF2-40B4-BE49-F238E27FC236}">
              <a16:creationId xmlns:a16="http://schemas.microsoft.com/office/drawing/2014/main" id="{C3286723-9D21-404B-9F08-E62CC9206F4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34" name="ZoneTexte 3033">
          <a:extLst>
            <a:ext uri="{FF2B5EF4-FFF2-40B4-BE49-F238E27FC236}">
              <a16:creationId xmlns:a16="http://schemas.microsoft.com/office/drawing/2014/main" id="{EFD4E982-9550-4479-97DD-CE7B5EF9D51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35" name="ZoneTexte 3034">
          <a:extLst>
            <a:ext uri="{FF2B5EF4-FFF2-40B4-BE49-F238E27FC236}">
              <a16:creationId xmlns:a16="http://schemas.microsoft.com/office/drawing/2014/main" id="{DA4AAE33-2114-476A-9C22-B7C1B8E21EB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36" name="ZoneTexte 3035">
          <a:extLst>
            <a:ext uri="{FF2B5EF4-FFF2-40B4-BE49-F238E27FC236}">
              <a16:creationId xmlns:a16="http://schemas.microsoft.com/office/drawing/2014/main" id="{BE343E43-A82B-416B-A09D-4432305B119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37" name="ZoneTexte 3036">
          <a:extLst>
            <a:ext uri="{FF2B5EF4-FFF2-40B4-BE49-F238E27FC236}">
              <a16:creationId xmlns:a16="http://schemas.microsoft.com/office/drawing/2014/main" id="{3F815AFA-1259-46BA-BC50-38301D9BA0E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38" name="ZoneTexte 3037">
          <a:extLst>
            <a:ext uri="{FF2B5EF4-FFF2-40B4-BE49-F238E27FC236}">
              <a16:creationId xmlns:a16="http://schemas.microsoft.com/office/drawing/2014/main" id="{C538586E-0572-4972-8E9A-43E4DE8DDD2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39" name="ZoneTexte 3038">
          <a:extLst>
            <a:ext uri="{FF2B5EF4-FFF2-40B4-BE49-F238E27FC236}">
              <a16:creationId xmlns:a16="http://schemas.microsoft.com/office/drawing/2014/main" id="{11002420-1EBD-49C0-92B3-0E16178F58D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40" name="ZoneTexte 3039">
          <a:extLst>
            <a:ext uri="{FF2B5EF4-FFF2-40B4-BE49-F238E27FC236}">
              <a16:creationId xmlns:a16="http://schemas.microsoft.com/office/drawing/2014/main" id="{EE574C73-25FC-46F1-BCCE-84DF6705627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41" name="ZoneTexte 3040">
          <a:extLst>
            <a:ext uri="{FF2B5EF4-FFF2-40B4-BE49-F238E27FC236}">
              <a16:creationId xmlns:a16="http://schemas.microsoft.com/office/drawing/2014/main" id="{932AB8BF-F176-4B9E-92C2-1E081B6ED32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42" name="ZoneTexte 3041">
          <a:extLst>
            <a:ext uri="{FF2B5EF4-FFF2-40B4-BE49-F238E27FC236}">
              <a16:creationId xmlns:a16="http://schemas.microsoft.com/office/drawing/2014/main" id="{1A117B6E-F49E-4FC4-B86A-16E67A68A98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43" name="ZoneTexte 3042">
          <a:extLst>
            <a:ext uri="{FF2B5EF4-FFF2-40B4-BE49-F238E27FC236}">
              <a16:creationId xmlns:a16="http://schemas.microsoft.com/office/drawing/2014/main" id="{C90E53C4-0CBB-4FAC-A823-0C07DE9A6F3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44" name="ZoneTexte 3043">
          <a:extLst>
            <a:ext uri="{FF2B5EF4-FFF2-40B4-BE49-F238E27FC236}">
              <a16:creationId xmlns:a16="http://schemas.microsoft.com/office/drawing/2014/main" id="{4A98D51A-01ED-409E-98DA-12E7F00FC0D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45" name="ZoneTexte 3044">
          <a:extLst>
            <a:ext uri="{FF2B5EF4-FFF2-40B4-BE49-F238E27FC236}">
              <a16:creationId xmlns:a16="http://schemas.microsoft.com/office/drawing/2014/main" id="{1427E40A-CBDD-44EC-BD99-17CC507C331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46" name="ZoneTexte 3045">
          <a:extLst>
            <a:ext uri="{FF2B5EF4-FFF2-40B4-BE49-F238E27FC236}">
              <a16:creationId xmlns:a16="http://schemas.microsoft.com/office/drawing/2014/main" id="{FCED2B13-D62F-4246-9E5F-8150A187FDE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47" name="ZoneTexte 3046">
          <a:extLst>
            <a:ext uri="{FF2B5EF4-FFF2-40B4-BE49-F238E27FC236}">
              <a16:creationId xmlns:a16="http://schemas.microsoft.com/office/drawing/2014/main" id="{2C30C510-92A2-4A1C-B74F-859BFBBCB93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48" name="ZoneTexte 3047">
          <a:extLst>
            <a:ext uri="{FF2B5EF4-FFF2-40B4-BE49-F238E27FC236}">
              <a16:creationId xmlns:a16="http://schemas.microsoft.com/office/drawing/2014/main" id="{A580596B-57E7-4F9F-ACEB-3259B74EB23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49" name="ZoneTexte 3048">
          <a:extLst>
            <a:ext uri="{FF2B5EF4-FFF2-40B4-BE49-F238E27FC236}">
              <a16:creationId xmlns:a16="http://schemas.microsoft.com/office/drawing/2014/main" id="{31B0EAB1-3EE9-4DAD-A6B5-1EF22C3E91B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50" name="ZoneTexte 3049">
          <a:extLst>
            <a:ext uri="{FF2B5EF4-FFF2-40B4-BE49-F238E27FC236}">
              <a16:creationId xmlns:a16="http://schemas.microsoft.com/office/drawing/2014/main" id="{46D9C6CA-5EA8-4858-B0F5-1FBB927018E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51" name="ZoneTexte 3050">
          <a:extLst>
            <a:ext uri="{FF2B5EF4-FFF2-40B4-BE49-F238E27FC236}">
              <a16:creationId xmlns:a16="http://schemas.microsoft.com/office/drawing/2014/main" id="{CC44059F-7180-45C0-94BF-61DB6EFA202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52" name="ZoneTexte 3051">
          <a:extLst>
            <a:ext uri="{FF2B5EF4-FFF2-40B4-BE49-F238E27FC236}">
              <a16:creationId xmlns:a16="http://schemas.microsoft.com/office/drawing/2014/main" id="{9A660C39-C1DD-4D2C-B06F-853A21EDC32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53" name="ZoneTexte 3052">
          <a:extLst>
            <a:ext uri="{FF2B5EF4-FFF2-40B4-BE49-F238E27FC236}">
              <a16:creationId xmlns:a16="http://schemas.microsoft.com/office/drawing/2014/main" id="{DF79CC0C-AF69-434B-91AA-FC4AFF074F1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54" name="ZoneTexte 3053">
          <a:extLst>
            <a:ext uri="{FF2B5EF4-FFF2-40B4-BE49-F238E27FC236}">
              <a16:creationId xmlns:a16="http://schemas.microsoft.com/office/drawing/2014/main" id="{3A899B47-9EB7-45EA-A4FB-8CAF3D672AD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55" name="ZoneTexte 3054">
          <a:extLst>
            <a:ext uri="{FF2B5EF4-FFF2-40B4-BE49-F238E27FC236}">
              <a16:creationId xmlns:a16="http://schemas.microsoft.com/office/drawing/2014/main" id="{94BC93D7-A766-429C-BE40-6E7A4AA33E1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56" name="ZoneTexte 3055">
          <a:extLst>
            <a:ext uri="{FF2B5EF4-FFF2-40B4-BE49-F238E27FC236}">
              <a16:creationId xmlns:a16="http://schemas.microsoft.com/office/drawing/2014/main" id="{F9004569-E2EC-4A47-B392-EF9EC72DA99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57" name="ZoneTexte 3056">
          <a:extLst>
            <a:ext uri="{FF2B5EF4-FFF2-40B4-BE49-F238E27FC236}">
              <a16:creationId xmlns:a16="http://schemas.microsoft.com/office/drawing/2014/main" id="{85D4A7DA-1FD4-4103-A791-A0802BE3429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58" name="ZoneTexte 3057">
          <a:extLst>
            <a:ext uri="{FF2B5EF4-FFF2-40B4-BE49-F238E27FC236}">
              <a16:creationId xmlns:a16="http://schemas.microsoft.com/office/drawing/2014/main" id="{B7F7AA80-1E69-4331-9867-40322E6254B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59" name="ZoneTexte 3058">
          <a:extLst>
            <a:ext uri="{FF2B5EF4-FFF2-40B4-BE49-F238E27FC236}">
              <a16:creationId xmlns:a16="http://schemas.microsoft.com/office/drawing/2014/main" id="{B19F15D8-8385-496D-9396-0A16770F7CC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60" name="ZoneTexte 3059">
          <a:extLst>
            <a:ext uri="{FF2B5EF4-FFF2-40B4-BE49-F238E27FC236}">
              <a16:creationId xmlns:a16="http://schemas.microsoft.com/office/drawing/2014/main" id="{DA4DE603-4BCD-43E6-AAE8-10E3845ABEB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61" name="ZoneTexte 3060">
          <a:extLst>
            <a:ext uri="{FF2B5EF4-FFF2-40B4-BE49-F238E27FC236}">
              <a16:creationId xmlns:a16="http://schemas.microsoft.com/office/drawing/2014/main" id="{7787AFEB-B282-411D-A058-D359502CCC1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62" name="ZoneTexte 3061">
          <a:extLst>
            <a:ext uri="{FF2B5EF4-FFF2-40B4-BE49-F238E27FC236}">
              <a16:creationId xmlns:a16="http://schemas.microsoft.com/office/drawing/2014/main" id="{D7EA4EAC-CFFA-4B9E-B7EE-7E149AD12F7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63" name="ZoneTexte 3062">
          <a:extLst>
            <a:ext uri="{FF2B5EF4-FFF2-40B4-BE49-F238E27FC236}">
              <a16:creationId xmlns:a16="http://schemas.microsoft.com/office/drawing/2014/main" id="{C6A8FFCF-75E2-4A3A-8BCC-67D52E27BBA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64" name="ZoneTexte 3063">
          <a:extLst>
            <a:ext uri="{FF2B5EF4-FFF2-40B4-BE49-F238E27FC236}">
              <a16:creationId xmlns:a16="http://schemas.microsoft.com/office/drawing/2014/main" id="{05CEA52E-D17F-4CCC-9D92-35BADD08791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65" name="ZoneTexte 3064">
          <a:extLst>
            <a:ext uri="{FF2B5EF4-FFF2-40B4-BE49-F238E27FC236}">
              <a16:creationId xmlns:a16="http://schemas.microsoft.com/office/drawing/2014/main" id="{1EAA8958-4890-464E-BB15-49AD55B9CEF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66" name="ZoneTexte 3065">
          <a:extLst>
            <a:ext uri="{FF2B5EF4-FFF2-40B4-BE49-F238E27FC236}">
              <a16:creationId xmlns:a16="http://schemas.microsoft.com/office/drawing/2014/main" id="{7323CD41-E526-49C6-9E25-1581E252D5E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67" name="ZoneTexte 3066">
          <a:extLst>
            <a:ext uri="{FF2B5EF4-FFF2-40B4-BE49-F238E27FC236}">
              <a16:creationId xmlns:a16="http://schemas.microsoft.com/office/drawing/2014/main" id="{2DF6ACCE-0BEE-4134-A7E0-446B9FF97E8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68" name="ZoneTexte 3067">
          <a:extLst>
            <a:ext uri="{FF2B5EF4-FFF2-40B4-BE49-F238E27FC236}">
              <a16:creationId xmlns:a16="http://schemas.microsoft.com/office/drawing/2014/main" id="{4681A9C4-CD3A-4E63-8397-C452439559E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69" name="ZoneTexte 3068">
          <a:extLst>
            <a:ext uri="{FF2B5EF4-FFF2-40B4-BE49-F238E27FC236}">
              <a16:creationId xmlns:a16="http://schemas.microsoft.com/office/drawing/2014/main" id="{556F6870-8D0D-4FD3-9796-6487EBF8543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70" name="ZoneTexte 3069">
          <a:extLst>
            <a:ext uri="{FF2B5EF4-FFF2-40B4-BE49-F238E27FC236}">
              <a16:creationId xmlns:a16="http://schemas.microsoft.com/office/drawing/2014/main" id="{857A118A-7157-4305-A5FD-683A272C247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71" name="ZoneTexte 3070">
          <a:extLst>
            <a:ext uri="{FF2B5EF4-FFF2-40B4-BE49-F238E27FC236}">
              <a16:creationId xmlns:a16="http://schemas.microsoft.com/office/drawing/2014/main" id="{A6ED8FC6-7C9B-445D-9F2F-C0DA667EB30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72" name="ZoneTexte 3071">
          <a:extLst>
            <a:ext uri="{FF2B5EF4-FFF2-40B4-BE49-F238E27FC236}">
              <a16:creationId xmlns:a16="http://schemas.microsoft.com/office/drawing/2014/main" id="{DFC63A4A-D50A-48F2-922B-9F8B9CA17D7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73" name="ZoneTexte 3072">
          <a:extLst>
            <a:ext uri="{FF2B5EF4-FFF2-40B4-BE49-F238E27FC236}">
              <a16:creationId xmlns:a16="http://schemas.microsoft.com/office/drawing/2014/main" id="{00C6BB3B-55F6-471F-BFB8-3078F495F2B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74" name="ZoneTexte 3073">
          <a:extLst>
            <a:ext uri="{FF2B5EF4-FFF2-40B4-BE49-F238E27FC236}">
              <a16:creationId xmlns:a16="http://schemas.microsoft.com/office/drawing/2014/main" id="{6FA148A7-C85F-459E-A81F-936381C28E7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75" name="ZoneTexte 3074">
          <a:extLst>
            <a:ext uri="{FF2B5EF4-FFF2-40B4-BE49-F238E27FC236}">
              <a16:creationId xmlns:a16="http://schemas.microsoft.com/office/drawing/2014/main" id="{97D9B711-9C28-4EB5-9F6A-A300F130A6E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76" name="ZoneTexte 3075">
          <a:extLst>
            <a:ext uri="{FF2B5EF4-FFF2-40B4-BE49-F238E27FC236}">
              <a16:creationId xmlns:a16="http://schemas.microsoft.com/office/drawing/2014/main" id="{1A188E32-7264-41A2-B385-116075B00DE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77" name="ZoneTexte 3076">
          <a:extLst>
            <a:ext uri="{FF2B5EF4-FFF2-40B4-BE49-F238E27FC236}">
              <a16:creationId xmlns:a16="http://schemas.microsoft.com/office/drawing/2014/main" id="{494F3332-888A-4DD4-9DDA-3EF001D30C7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78" name="ZoneTexte 3077">
          <a:extLst>
            <a:ext uri="{FF2B5EF4-FFF2-40B4-BE49-F238E27FC236}">
              <a16:creationId xmlns:a16="http://schemas.microsoft.com/office/drawing/2014/main" id="{C30EFE90-0E99-432F-8443-2D4F09CB599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79" name="ZoneTexte 3078">
          <a:extLst>
            <a:ext uri="{FF2B5EF4-FFF2-40B4-BE49-F238E27FC236}">
              <a16:creationId xmlns:a16="http://schemas.microsoft.com/office/drawing/2014/main" id="{8EEEA114-F254-4D62-89A9-D6AFE5EA677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80" name="ZoneTexte 3079">
          <a:extLst>
            <a:ext uri="{FF2B5EF4-FFF2-40B4-BE49-F238E27FC236}">
              <a16:creationId xmlns:a16="http://schemas.microsoft.com/office/drawing/2014/main" id="{60CE873B-29C4-4FA3-BE13-551E94B24C8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81" name="ZoneTexte 3080">
          <a:extLst>
            <a:ext uri="{FF2B5EF4-FFF2-40B4-BE49-F238E27FC236}">
              <a16:creationId xmlns:a16="http://schemas.microsoft.com/office/drawing/2014/main" id="{CE3BDA36-CEE0-43C4-9456-66F5F1E6243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82" name="ZoneTexte 3081">
          <a:extLst>
            <a:ext uri="{FF2B5EF4-FFF2-40B4-BE49-F238E27FC236}">
              <a16:creationId xmlns:a16="http://schemas.microsoft.com/office/drawing/2014/main" id="{6F3B3319-CB57-4399-963B-727249C7D3E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83" name="ZoneTexte 3082">
          <a:extLst>
            <a:ext uri="{FF2B5EF4-FFF2-40B4-BE49-F238E27FC236}">
              <a16:creationId xmlns:a16="http://schemas.microsoft.com/office/drawing/2014/main" id="{E3C79848-FA7E-4407-9E7E-7BB7C9E2B68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84" name="ZoneTexte 3083">
          <a:extLst>
            <a:ext uri="{FF2B5EF4-FFF2-40B4-BE49-F238E27FC236}">
              <a16:creationId xmlns:a16="http://schemas.microsoft.com/office/drawing/2014/main" id="{3DF3007B-A2C1-4652-A5DF-2C33A38DB46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85" name="ZoneTexte 3084">
          <a:extLst>
            <a:ext uri="{FF2B5EF4-FFF2-40B4-BE49-F238E27FC236}">
              <a16:creationId xmlns:a16="http://schemas.microsoft.com/office/drawing/2014/main" id="{2A46DD70-CC15-4529-BA5B-0AA50FEBB67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86" name="ZoneTexte 3085">
          <a:extLst>
            <a:ext uri="{FF2B5EF4-FFF2-40B4-BE49-F238E27FC236}">
              <a16:creationId xmlns:a16="http://schemas.microsoft.com/office/drawing/2014/main" id="{F55C7FC0-1143-46C0-9480-3E20C61373C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087" name="ZoneTexte 3086">
          <a:extLst>
            <a:ext uri="{FF2B5EF4-FFF2-40B4-BE49-F238E27FC236}">
              <a16:creationId xmlns:a16="http://schemas.microsoft.com/office/drawing/2014/main" id="{436417EC-E224-49C4-B68B-F889F59833FF}"/>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088" name="ZoneTexte 3087">
          <a:extLst>
            <a:ext uri="{FF2B5EF4-FFF2-40B4-BE49-F238E27FC236}">
              <a16:creationId xmlns:a16="http://schemas.microsoft.com/office/drawing/2014/main" id="{DD6A7035-E9BC-49B8-B9D9-B80992E811DC}"/>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89" name="ZoneTexte 3088">
          <a:extLst>
            <a:ext uri="{FF2B5EF4-FFF2-40B4-BE49-F238E27FC236}">
              <a16:creationId xmlns:a16="http://schemas.microsoft.com/office/drawing/2014/main" id="{028BC250-F065-4E9F-B8AE-777FE44E265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90" name="ZoneTexte 3089">
          <a:extLst>
            <a:ext uri="{FF2B5EF4-FFF2-40B4-BE49-F238E27FC236}">
              <a16:creationId xmlns:a16="http://schemas.microsoft.com/office/drawing/2014/main" id="{1FA5D818-9D7E-42D2-8F58-419506FE886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91" name="ZoneTexte 3090">
          <a:extLst>
            <a:ext uri="{FF2B5EF4-FFF2-40B4-BE49-F238E27FC236}">
              <a16:creationId xmlns:a16="http://schemas.microsoft.com/office/drawing/2014/main" id="{D839C2A9-2577-41A6-92DA-C6F3224C351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92" name="ZoneTexte 3091">
          <a:extLst>
            <a:ext uri="{FF2B5EF4-FFF2-40B4-BE49-F238E27FC236}">
              <a16:creationId xmlns:a16="http://schemas.microsoft.com/office/drawing/2014/main" id="{5B6C4899-3FA7-4D66-9FBE-CF1A8DCF7BD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93" name="ZoneTexte 3092">
          <a:extLst>
            <a:ext uri="{FF2B5EF4-FFF2-40B4-BE49-F238E27FC236}">
              <a16:creationId xmlns:a16="http://schemas.microsoft.com/office/drawing/2014/main" id="{AAB31BAC-8EB9-4378-95A3-B4AA490B3B8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94" name="ZoneTexte 3093">
          <a:extLst>
            <a:ext uri="{FF2B5EF4-FFF2-40B4-BE49-F238E27FC236}">
              <a16:creationId xmlns:a16="http://schemas.microsoft.com/office/drawing/2014/main" id="{7F714BD5-5783-4034-857D-96ED2FBEF00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95" name="ZoneTexte 3094">
          <a:extLst>
            <a:ext uri="{FF2B5EF4-FFF2-40B4-BE49-F238E27FC236}">
              <a16:creationId xmlns:a16="http://schemas.microsoft.com/office/drawing/2014/main" id="{A8B8ED92-06BE-4BAD-BEC2-03BB3D8F1EA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96" name="ZoneTexte 3095">
          <a:extLst>
            <a:ext uri="{FF2B5EF4-FFF2-40B4-BE49-F238E27FC236}">
              <a16:creationId xmlns:a16="http://schemas.microsoft.com/office/drawing/2014/main" id="{EFF8E258-04EA-420D-808D-286D50DE100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97" name="ZoneTexte 3096">
          <a:extLst>
            <a:ext uri="{FF2B5EF4-FFF2-40B4-BE49-F238E27FC236}">
              <a16:creationId xmlns:a16="http://schemas.microsoft.com/office/drawing/2014/main" id="{E8E3A8F3-4895-4B76-A0E8-45786C29A2B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98" name="ZoneTexte 3097">
          <a:extLst>
            <a:ext uri="{FF2B5EF4-FFF2-40B4-BE49-F238E27FC236}">
              <a16:creationId xmlns:a16="http://schemas.microsoft.com/office/drawing/2014/main" id="{9B7941F0-2308-4317-B4D0-8E81EF537DF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099" name="ZoneTexte 3098">
          <a:extLst>
            <a:ext uri="{FF2B5EF4-FFF2-40B4-BE49-F238E27FC236}">
              <a16:creationId xmlns:a16="http://schemas.microsoft.com/office/drawing/2014/main" id="{1CD8B6D8-CBFD-4DE6-9214-5B43B647E1E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00" name="ZoneTexte 3099">
          <a:extLst>
            <a:ext uri="{FF2B5EF4-FFF2-40B4-BE49-F238E27FC236}">
              <a16:creationId xmlns:a16="http://schemas.microsoft.com/office/drawing/2014/main" id="{41A58252-04A8-46FE-8381-859DD84B9A5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01" name="ZoneTexte 3100">
          <a:extLst>
            <a:ext uri="{FF2B5EF4-FFF2-40B4-BE49-F238E27FC236}">
              <a16:creationId xmlns:a16="http://schemas.microsoft.com/office/drawing/2014/main" id="{AB4CE520-D665-4E87-8EFB-4C33FB00E77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02" name="ZoneTexte 3101">
          <a:extLst>
            <a:ext uri="{FF2B5EF4-FFF2-40B4-BE49-F238E27FC236}">
              <a16:creationId xmlns:a16="http://schemas.microsoft.com/office/drawing/2014/main" id="{2347D472-8AF1-475F-9DE5-D98A7211CA1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03" name="ZoneTexte 3102">
          <a:extLst>
            <a:ext uri="{FF2B5EF4-FFF2-40B4-BE49-F238E27FC236}">
              <a16:creationId xmlns:a16="http://schemas.microsoft.com/office/drawing/2014/main" id="{B63FFDD8-4BAD-4B7F-8965-06B3B83E4E3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04" name="ZoneTexte 3103">
          <a:extLst>
            <a:ext uri="{FF2B5EF4-FFF2-40B4-BE49-F238E27FC236}">
              <a16:creationId xmlns:a16="http://schemas.microsoft.com/office/drawing/2014/main" id="{FC8EF10B-656A-4103-805E-CFE156140B2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05" name="ZoneTexte 3104">
          <a:extLst>
            <a:ext uri="{FF2B5EF4-FFF2-40B4-BE49-F238E27FC236}">
              <a16:creationId xmlns:a16="http://schemas.microsoft.com/office/drawing/2014/main" id="{6CA4D650-BF84-4CF1-A3AC-2EDB886440B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06" name="ZoneTexte 3105">
          <a:extLst>
            <a:ext uri="{FF2B5EF4-FFF2-40B4-BE49-F238E27FC236}">
              <a16:creationId xmlns:a16="http://schemas.microsoft.com/office/drawing/2014/main" id="{225ECA6B-332D-4980-A86D-223E356F655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07" name="ZoneTexte 3106">
          <a:extLst>
            <a:ext uri="{FF2B5EF4-FFF2-40B4-BE49-F238E27FC236}">
              <a16:creationId xmlns:a16="http://schemas.microsoft.com/office/drawing/2014/main" id="{B422630F-165A-4D30-937F-CC4F4A687FC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08" name="ZoneTexte 3107">
          <a:extLst>
            <a:ext uri="{FF2B5EF4-FFF2-40B4-BE49-F238E27FC236}">
              <a16:creationId xmlns:a16="http://schemas.microsoft.com/office/drawing/2014/main" id="{65CBD537-A96F-41FC-96F5-B64724B84E1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09" name="ZoneTexte 3108">
          <a:extLst>
            <a:ext uri="{FF2B5EF4-FFF2-40B4-BE49-F238E27FC236}">
              <a16:creationId xmlns:a16="http://schemas.microsoft.com/office/drawing/2014/main" id="{5DA099C0-BE37-4B6C-8CE8-0B5CC0C6301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10" name="ZoneTexte 3109">
          <a:extLst>
            <a:ext uri="{FF2B5EF4-FFF2-40B4-BE49-F238E27FC236}">
              <a16:creationId xmlns:a16="http://schemas.microsoft.com/office/drawing/2014/main" id="{1E4B92F7-6DBB-4773-A634-3BB0BCA6A3F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11" name="ZoneTexte 3110">
          <a:extLst>
            <a:ext uri="{FF2B5EF4-FFF2-40B4-BE49-F238E27FC236}">
              <a16:creationId xmlns:a16="http://schemas.microsoft.com/office/drawing/2014/main" id="{10461538-37B0-4858-B428-37596D7F155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12" name="ZoneTexte 3111">
          <a:extLst>
            <a:ext uri="{FF2B5EF4-FFF2-40B4-BE49-F238E27FC236}">
              <a16:creationId xmlns:a16="http://schemas.microsoft.com/office/drawing/2014/main" id="{210CB122-5F10-4B42-BC53-D1CA6E30FD7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13" name="ZoneTexte 3112">
          <a:extLst>
            <a:ext uri="{FF2B5EF4-FFF2-40B4-BE49-F238E27FC236}">
              <a16:creationId xmlns:a16="http://schemas.microsoft.com/office/drawing/2014/main" id="{3CFEA6A5-E10A-447B-AF91-2FE13376C02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14" name="ZoneTexte 3113">
          <a:extLst>
            <a:ext uri="{FF2B5EF4-FFF2-40B4-BE49-F238E27FC236}">
              <a16:creationId xmlns:a16="http://schemas.microsoft.com/office/drawing/2014/main" id="{D0F26A66-A747-44D7-8AB5-A96547B7551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15" name="ZoneTexte 3114">
          <a:extLst>
            <a:ext uri="{FF2B5EF4-FFF2-40B4-BE49-F238E27FC236}">
              <a16:creationId xmlns:a16="http://schemas.microsoft.com/office/drawing/2014/main" id="{CFA3C84E-6771-462B-AC34-CB430777AD7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16" name="ZoneTexte 3115">
          <a:extLst>
            <a:ext uri="{FF2B5EF4-FFF2-40B4-BE49-F238E27FC236}">
              <a16:creationId xmlns:a16="http://schemas.microsoft.com/office/drawing/2014/main" id="{1682E8C0-4EB6-40E5-8636-98B536CB8FF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17" name="ZoneTexte 3116">
          <a:extLst>
            <a:ext uri="{FF2B5EF4-FFF2-40B4-BE49-F238E27FC236}">
              <a16:creationId xmlns:a16="http://schemas.microsoft.com/office/drawing/2014/main" id="{68CFC901-886D-4457-82C4-0F80E17C1EC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18" name="ZoneTexte 3117">
          <a:extLst>
            <a:ext uri="{FF2B5EF4-FFF2-40B4-BE49-F238E27FC236}">
              <a16:creationId xmlns:a16="http://schemas.microsoft.com/office/drawing/2014/main" id="{D2E22DEF-C90B-4E40-8F50-EC6878E27DC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19" name="ZoneTexte 3118">
          <a:extLst>
            <a:ext uri="{FF2B5EF4-FFF2-40B4-BE49-F238E27FC236}">
              <a16:creationId xmlns:a16="http://schemas.microsoft.com/office/drawing/2014/main" id="{F139B626-BD8F-4FE7-A01E-7CE5B81307F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20" name="ZoneTexte 3119">
          <a:extLst>
            <a:ext uri="{FF2B5EF4-FFF2-40B4-BE49-F238E27FC236}">
              <a16:creationId xmlns:a16="http://schemas.microsoft.com/office/drawing/2014/main" id="{8BA7B75B-38EA-408E-A84D-95088E5C0F0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21" name="ZoneTexte 3120">
          <a:extLst>
            <a:ext uri="{FF2B5EF4-FFF2-40B4-BE49-F238E27FC236}">
              <a16:creationId xmlns:a16="http://schemas.microsoft.com/office/drawing/2014/main" id="{227DFAF5-611D-4D51-A688-DB202182EC4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22" name="ZoneTexte 3121">
          <a:extLst>
            <a:ext uri="{FF2B5EF4-FFF2-40B4-BE49-F238E27FC236}">
              <a16:creationId xmlns:a16="http://schemas.microsoft.com/office/drawing/2014/main" id="{B4200ABC-E7D8-4222-99E1-78337FAE154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23" name="ZoneTexte 3122">
          <a:extLst>
            <a:ext uri="{FF2B5EF4-FFF2-40B4-BE49-F238E27FC236}">
              <a16:creationId xmlns:a16="http://schemas.microsoft.com/office/drawing/2014/main" id="{B5BF0AC4-1112-41BA-B865-CA733241699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24" name="ZoneTexte 3123">
          <a:extLst>
            <a:ext uri="{FF2B5EF4-FFF2-40B4-BE49-F238E27FC236}">
              <a16:creationId xmlns:a16="http://schemas.microsoft.com/office/drawing/2014/main" id="{2F1143E1-5AFC-4DCD-85C4-F85C71E2968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25" name="ZoneTexte 3124">
          <a:extLst>
            <a:ext uri="{FF2B5EF4-FFF2-40B4-BE49-F238E27FC236}">
              <a16:creationId xmlns:a16="http://schemas.microsoft.com/office/drawing/2014/main" id="{7A2DDA13-00C1-413A-8BBE-F023E5EE68D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26" name="ZoneTexte 3125">
          <a:extLst>
            <a:ext uri="{FF2B5EF4-FFF2-40B4-BE49-F238E27FC236}">
              <a16:creationId xmlns:a16="http://schemas.microsoft.com/office/drawing/2014/main" id="{DDA566D3-AC73-4DD2-B46E-E3EFDBA51AC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27" name="ZoneTexte 3126">
          <a:extLst>
            <a:ext uri="{FF2B5EF4-FFF2-40B4-BE49-F238E27FC236}">
              <a16:creationId xmlns:a16="http://schemas.microsoft.com/office/drawing/2014/main" id="{F24F7F60-5E47-49B9-B09B-D7F0EE61C02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28" name="ZoneTexte 3127">
          <a:extLst>
            <a:ext uri="{FF2B5EF4-FFF2-40B4-BE49-F238E27FC236}">
              <a16:creationId xmlns:a16="http://schemas.microsoft.com/office/drawing/2014/main" id="{D2A3A4E7-FCDB-4791-A5CE-E2FE8DA172D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29" name="ZoneTexte 3128">
          <a:extLst>
            <a:ext uri="{FF2B5EF4-FFF2-40B4-BE49-F238E27FC236}">
              <a16:creationId xmlns:a16="http://schemas.microsoft.com/office/drawing/2014/main" id="{8A995A88-B0DE-42BA-AE01-45D2F7C39EB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30" name="ZoneTexte 3129">
          <a:extLst>
            <a:ext uri="{FF2B5EF4-FFF2-40B4-BE49-F238E27FC236}">
              <a16:creationId xmlns:a16="http://schemas.microsoft.com/office/drawing/2014/main" id="{612B276B-7071-4C5E-9FDD-C00DEAFE42A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31" name="ZoneTexte 3130">
          <a:extLst>
            <a:ext uri="{FF2B5EF4-FFF2-40B4-BE49-F238E27FC236}">
              <a16:creationId xmlns:a16="http://schemas.microsoft.com/office/drawing/2014/main" id="{580CC253-0A89-4FA8-B153-8DE3A0CEFC9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32" name="ZoneTexte 3131">
          <a:extLst>
            <a:ext uri="{FF2B5EF4-FFF2-40B4-BE49-F238E27FC236}">
              <a16:creationId xmlns:a16="http://schemas.microsoft.com/office/drawing/2014/main" id="{A06D5818-59ED-43AB-8EE0-7A05A3AFA14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33" name="ZoneTexte 3132">
          <a:extLst>
            <a:ext uri="{FF2B5EF4-FFF2-40B4-BE49-F238E27FC236}">
              <a16:creationId xmlns:a16="http://schemas.microsoft.com/office/drawing/2014/main" id="{5F50CCFC-C543-4651-9D61-71C1ABFA75B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34" name="ZoneTexte 3133">
          <a:extLst>
            <a:ext uri="{FF2B5EF4-FFF2-40B4-BE49-F238E27FC236}">
              <a16:creationId xmlns:a16="http://schemas.microsoft.com/office/drawing/2014/main" id="{1F75BBB9-6F84-487A-AC34-64A6AB5C796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35" name="ZoneTexte 3134">
          <a:extLst>
            <a:ext uri="{FF2B5EF4-FFF2-40B4-BE49-F238E27FC236}">
              <a16:creationId xmlns:a16="http://schemas.microsoft.com/office/drawing/2014/main" id="{6553B567-4589-43C1-894C-30A8B8557CC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36" name="ZoneTexte 3135">
          <a:extLst>
            <a:ext uri="{FF2B5EF4-FFF2-40B4-BE49-F238E27FC236}">
              <a16:creationId xmlns:a16="http://schemas.microsoft.com/office/drawing/2014/main" id="{F2159D24-C512-454B-AFB8-15399E0F20C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37" name="ZoneTexte 3136">
          <a:extLst>
            <a:ext uri="{FF2B5EF4-FFF2-40B4-BE49-F238E27FC236}">
              <a16:creationId xmlns:a16="http://schemas.microsoft.com/office/drawing/2014/main" id="{4EF9128A-B0B9-496D-8A28-5578C6B288F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38" name="ZoneTexte 3137">
          <a:extLst>
            <a:ext uri="{FF2B5EF4-FFF2-40B4-BE49-F238E27FC236}">
              <a16:creationId xmlns:a16="http://schemas.microsoft.com/office/drawing/2014/main" id="{20A44790-8F10-472C-95D0-74128597C69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39" name="ZoneTexte 3138">
          <a:extLst>
            <a:ext uri="{FF2B5EF4-FFF2-40B4-BE49-F238E27FC236}">
              <a16:creationId xmlns:a16="http://schemas.microsoft.com/office/drawing/2014/main" id="{EB0FEC6E-233D-4A2A-B69A-A4CDF671376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40" name="ZoneTexte 3139">
          <a:extLst>
            <a:ext uri="{FF2B5EF4-FFF2-40B4-BE49-F238E27FC236}">
              <a16:creationId xmlns:a16="http://schemas.microsoft.com/office/drawing/2014/main" id="{0B896F2D-8A99-4E6B-952B-023B5A91D67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41" name="ZoneTexte 3140">
          <a:extLst>
            <a:ext uri="{FF2B5EF4-FFF2-40B4-BE49-F238E27FC236}">
              <a16:creationId xmlns:a16="http://schemas.microsoft.com/office/drawing/2014/main" id="{0EC75168-C6B0-46DA-9255-B5BA36852C7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42" name="ZoneTexte 3141">
          <a:extLst>
            <a:ext uri="{FF2B5EF4-FFF2-40B4-BE49-F238E27FC236}">
              <a16:creationId xmlns:a16="http://schemas.microsoft.com/office/drawing/2014/main" id="{6A17EA5B-92FF-4628-BE11-55AE76A8A53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43" name="ZoneTexte 3142">
          <a:extLst>
            <a:ext uri="{FF2B5EF4-FFF2-40B4-BE49-F238E27FC236}">
              <a16:creationId xmlns:a16="http://schemas.microsoft.com/office/drawing/2014/main" id="{56211F3B-FC2D-47E2-A0FE-73B2DC6B49A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44" name="ZoneTexte 3143">
          <a:extLst>
            <a:ext uri="{FF2B5EF4-FFF2-40B4-BE49-F238E27FC236}">
              <a16:creationId xmlns:a16="http://schemas.microsoft.com/office/drawing/2014/main" id="{F0459EF3-F871-4B1A-AE4C-D3D91834B80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45" name="ZoneTexte 3144">
          <a:extLst>
            <a:ext uri="{FF2B5EF4-FFF2-40B4-BE49-F238E27FC236}">
              <a16:creationId xmlns:a16="http://schemas.microsoft.com/office/drawing/2014/main" id="{89E41C59-947E-43FF-B65C-674AC0B80CE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46" name="ZoneTexte 3145">
          <a:extLst>
            <a:ext uri="{FF2B5EF4-FFF2-40B4-BE49-F238E27FC236}">
              <a16:creationId xmlns:a16="http://schemas.microsoft.com/office/drawing/2014/main" id="{D2F90507-C1B8-4773-9441-4DB86C09DBE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47" name="ZoneTexte 3146">
          <a:extLst>
            <a:ext uri="{FF2B5EF4-FFF2-40B4-BE49-F238E27FC236}">
              <a16:creationId xmlns:a16="http://schemas.microsoft.com/office/drawing/2014/main" id="{A5F9AF78-07E2-44AB-A9DC-699611EAA6C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148" name="ZoneTexte 3147">
          <a:extLst>
            <a:ext uri="{FF2B5EF4-FFF2-40B4-BE49-F238E27FC236}">
              <a16:creationId xmlns:a16="http://schemas.microsoft.com/office/drawing/2014/main" id="{2E1096C1-65A1-426B-8018-7C7493472C01}"/>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149" name="ZoneTexte 3148">
          <a:extLst>
            <a:ext uri="{FF2B5EF4-FFF2-40B4-BE49-F238E27FC236}">
              <a16:creationId xmlns:a16="http://schemas.microsoft.com/office/drawing/2014/main" id="{A2B34FD1-F4F5-4586-952D-BBED6243F0F5}"/>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50" name="ZoneTexte 3149">
          <a:extLst>
            <a:ext uri="{FF2B5EF4-FFF2-40B4-BE49-F238E27FC236}">
              <a16:creationId xmlns:a16="http://schemas.microsoft.com/office/drawing/2014/main" id="{D6740D13-3B06-46B8-8567-616C21287C6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51" name="ZoneTexte 3150">
          <a:extLst>
            <a:ext uri="{FF2B5EF4-FFF2-40B4-BE49-F238E27FC236}">
              <a16:creationId xmlns:a16="http://schemas.microsoft.com/office/drawing/2014/main" id="{06841469-7FC9-4746-803A-6E39D082706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52" name="ZoneTexte 3151">
          <a:extLst>
            <a:ext uri="{FF2B5EF4-FFF2-40B4-BE49-F238E27FC236}">
              <a16:creationId xmlns:a16="http://schemas.microsoft.com/office/drawing/2014/main" id="{4F4350C8-36CE-4342-8A96-616D84AFEE9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53" name="ZoneTexte 3152">
          <a:extLst>
            <a:ext uri="{FF2B5EF4-FFF2-40B4-BE49-F238E27FC236}">
              <a16:creationId xmlns:a16="http://schemas.microsoft.com/office/drawing/2014/main" id="{F7F5AFD2-6A47-4576-BBCF-DCE9D380EB7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54" name="ZoneTexte 3153">
          <a:extLst>
            <a:ext uri="{FF2B5EF4-FFF2-40B4-BE49-F238E27FC236}">
              <a16:creationId xmlns:a16="http://schemas.microsoft.com/office/drawing/2014/main" id="{4C3E7FC2-6ADB-4527-A789-C66D80E6CF9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55" name="ZoneTexte 3154">
          <a:extLst>
            <a:ext uri="{FF2B5EF4-FFF2-40B4-BE49-F238E27FC236}">
              <a16:creationId xmlns:a16="http://schemas.microsoft.com/office/drawing/2014/main" id="{E5A96845-0889-49BA-A51C-2186EA92559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56" name="ZoneTexte 3155">
          <a:extLst>
            <a:ext uri="{FF2B5EF4-FFF2-40B4-BE49-F238E27FC236}">
              <a16:creationId xmlns:a16="http://schemas.microsoft.com/office/drawing/2014/main" id="{22E0ED59-86F3-4CD1-BFA1-47368B56CC2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57" name="ZoneTexte 3156">
          <a:extLst>
            <a:ext uri="{FF2B5EF4-FFF2-40B4-BE49-F238E27FC236}">
              <a16:creationId xmlns:a16="http://schemas.microsoft.com/office/drawing/2014/main" id="{01E1523C-2936-4B98-994D-C80B5479962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58" name="ZoneTexte 3157">
          <a:extLst>
            <a:ext uri="{FF2B5EF4-FFF2-40B4-BE49-F238E27FC236}">
              <a16:creationId xmlns:a16="http://schemas.microsoft.com/office/drawing/2014/main" id="{2DAFA072-8967-4D6E-9D70-E20648B0394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59" name="ZoneTexte 3158">
          <a:extLst>
            <a:ext uri="{FF2B5EF4-FFF2-40B4-BE49-F238E27FC236}">
              <a16:creationId xmlns:a16="http://schemas.microsoft.com/office/drawing/2014/main" id="{DDBCFEF4-585E-4BA6-8E49-46249D842CF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60" name="ZoneTexte 3159">
          <a:extLst>
            <a:ext uri="{FF2B5EF4-FFF2-40B4-BE49-F238E27FC236}">
              <a16:creationId xmlns:a16="http://schemas.microsoft.com/office/drawing/2014/main" id="{385E0C00-D8EF-4805-B2B6-5717F991B31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61" name="ZoneTexte 3160">
          <a:extLst>
            <a:ext uri="{FF2B5EF4-FFF2-40B4-BE49-F238E27FC236}">
              <a16:creationId xmlns:a16="http://schemas.microsoft.com/office/drawing/2014/main" id="{681EE823-FBD4-4F5F-BFE5-91D998B3868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62" name="ZoneTexte 3161">
          <a:extLst>
            <a:ext uri="{FF2B5EF4-FFF2-40B4-BE49-F238E27FC236}">
              <a16:creationId xmlns:a16="http://schemas.microsoft.com/office/drawing/2014/main" id="{F417AA54-C642-4F62-A1B8-48BAEE7CC15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63" name="ZoneTexte 3162">
          <a:extLst>
            <a:ext uri="{FF2B5EF4-FFF2-40B4-BE49-F238E27FC236}">
              <a16:creationId xmlns:a16="http://schemas.microsoft.com/office/drawing/2014/main" id="{D7C8D627-8E8D-4E01-BFD3-FEEB01088A2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64" name="ZoneTexte 3163">
          <a:extLst>
            <a:ext uri="{FF2B5EF4-FFF2-40B4-BE49-F238E27FC236}">
              <a16:creationId xmlns:a16="http://schemas.microsoft.com/office/drawing/2014/main" id="{7EEC4BF4-F442-45C9-AB47-837176BF7C3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65" name="ZoneTexte 3164">
          <a:extLst>
            <a:ext uri="{FF2B5EF4-FFF2-40B4-BE49-F238E27FC236}">
              <a16:creationId xmlns:a16="http://schemas.microsoft.com/office/drawing/2014/main" id="{A3E8B0F6-9FB4-4B5D-AA63-E0E1254CE9B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66" name="ZoneTexte 3165">
          <a:extLst>
            <a:ext uri="{FF2B5EF4-FFF2-40B4-BE49-F238E27FC236}">
              <a16:creationId xmlns:a16="http://schemas.microsoft.com/office/drawing/2014/main" id="{97326B9D-8C71-46B9-9C53-168C1C6D560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67" name="ZoneTexte 3166">
          <a:extLst>
            <a:ext uri="{FF2B5EF4-FFF2-40B4-BE49-F238E27FC236}">
              <a16:creationId xmlns:a16="http://schemas.microsoft.com/office/drawing/2014/main" id="{50D7B0A3-5624-463F-B7F5-18CC5CD2C62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68" name="ZoneTexte 3167">
          <a:extLst>
            <a:ext uri="{FF2B5EF4-FFF2-40B4-BE49-F238E27FC236}">
              <a16:creationId xmlns:a16="http://schemas.microsoft.com/office/drawing/2014/main" id="{74FFBDB1-2A29-4B60-89A0-39CD0CFAD8E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69" name="ZoneTexte 3168">
          <a:extLst>
            <a:ext uri="{FF2B5EF4-FFF2-40B4-BE49-F238E27FC236}">
              <a16:creationId xmlns:a16="http://schemas.microsoft.com/office/drawing/2014/main" id="{3BC12D9D-C73C-40BD-B0FD-FACA52113E8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70" name="ZoneTexte 3169">
          <a:extLst>
            <a:ext uri="{FF2B5EF4-FFF2-40B4-BE49-F238E27FC236}">
              <a16:creationId xmlns:a16="http://schemas.microsoft.com/office/drawing/2014/main" id="{60DB670C-BA99-4F09-A959-B46C5BC74D5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71" name="ZoneTexte 3170">
          <a:extLst>
            <a:ext uri="{FF2B5EF4-FFF2-40B4-BE49-F238E27FC236}">
              <a16:creationId xmlns:a16="http://schemas.microsoft.com/office/drawing/2014/main" id="{FC684839-83D4-43C7-A5B8-EB9E0C9C01B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72" name="ZoneTexte 3171">
          <a:extLst>
            <a:ext uri="{FF2B5EF4-FFF2-40B4-BE49-F238E27FC236}">
              <a16:creationId xmlns:a16="http://schemas.microsoft.com/office/drawing/2014/main" id="{71C781D0-EFED-4527-A151-9BD7380BB35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73" name="ZoneTexte 3172">
          <a:extLst>
            <a:ext uri="{FF2B5EF4-FFF2-40B4-BE49-F238E27FC236}">
              <a16:creationId xmlns:a16="http://schemas.microsoft.com/office/drawing/2014/main" id="{B9BA0869-A803-411D-920B-8493F763F8B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74" name="ZoneTexte 3173">
          <a:extLst>
            <a:ext uri="{FF2B5EF4-FFF2-40B4-BE49-F238E27FC236}">
              <a16:creationId xmlns:a16="http://schemas.microsoft.com/office/drawing/2014/main" id="{9470599D-E956-44A7-82FC-5D57B3FAB75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75" name="ZoneTexte 3174">
          <a:extLst>
            <a:ext uri="{FF2B5EF4-FFF2-40B4-BE49-F238E27FC236}">
              <a16:creationId xmlns:a16="http://schemas.microsoft.com/office/drawing/2014/main" id="{A5EEDC38-49D7-4BD9-9A67-2DFE3BC8C86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76" name="ZoneTexte 3175">
          <a:extLst>
            <a:ext uri="{FF2B5EF4-FFF2-40B4-BE49-F238E27FC236}">
              <a16:creationId xmlns:a16="http://schemas.microsoft.com/office/drawing/2014/main" id="{E2F87571-4C07-482B-A974-E047DABFEBD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77" name="ZoneTexte 3176">
          <a:extLst>
            <a:ext uri="{FF2B5EF4-FFF2-40B4-BE49-F238E27FC236}">
              <a16:creationId xmlns:a16="http://schemas.microsoft.com/office/drawing/2014/main" id="{372D174A-71F2-4E42-AED4-ABCF6C09F32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78" name="ZoneTexte 3177">
          <a:extLst>
            <a:ext uri="{FF2B5EF4-FFF2-40B4-BE49-F238E27FC236}">
              <a16:creationId xmlns:a16="http://schemas.microsoft.com/office/drawing/2014/main" id="{9E7AB04B-6C6B-4F2B-ABD2-9C49179A7E5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79" name="ZoneTexte 3178">
          <a:extLst>
            <a:ext uri="{FF2B5EF4-FFF2-40B4-BE49-F238E27FC236}">
              <a16:creationId xmlns:a16="http://schemas.microsoft.com/office/drawing/2014/main" id="{477810C1-2230-4D11-812E-30822C27BD4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80" name="ZoneTexte 3179">
          <a:extLst>
            <a:ext uri="{FF2B5EF4-FFF2-40B4-BE49-F238E27FC236}">
              <a16:creationId xmlns:a16="http://schemas.microsoft.com/office/drawing/2014/main" id="{0D80B877-FB1A-4CA9-8DF0-B9AA0F0D595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81" name="ZoneTexte 3180">
          <a:extLst>
            <a:ext uri="{FF2B5EF4-FFF2-40B4-BE49-F238E27FC236}">
              <a16:creationId xmlns:a16="http://schemas.microsoft.com/office/drawing/2014/main" id="{4C00D17A-4A87-445F-ABDC-4EA509A7E24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82" name="ZoneTexte 3181">
          <a:extLst>
            <a:ext uri="{FF2B5EF4-FFF2-40B4-BE49-F238E27FC236}">
              <a16:creationId xmlns:a16="http://schemas.microsoft.com/office/drawing/2014/main" id="{BCAAD23A-9D82-4F77-A2FF-B3114984F02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83" name="ZoneTexte 3182">
          <a:extLst>
            <a:ext uri="{FF2B5EF4-FFF2-40B4-BE49-F238E27FC236}">
              <a16:creationId xmlns:a16="http://schemas.microsoft.com/office/drawing/2014/main" id="{E863C81C-C797-4655-9E35-EF22072E1A0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84" name="ZoneTexte 3183">
          <a:extLst>
            <a:ext uri="{FF2B5EF4-FFF2-40B4-BE49-F238E27FC236}">
              <a16:creationId xmlns:a16="http://schemas.microsoft.com/office/drawing/2014/main" id="{D5B7EC8C-0432-43F5-862B-C2ECCB425E9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85" name="ZoneTexte 3184">
          <a:extLst>
            <a:ext uri="{FF2B5EF4-FFF2-40B4-BE49-F238E27FC236}">
              <a16:creationId xmlns:a16="http://schemas.microsoft.com/office/drawing/2014/main" id="{43D75F47-16E1-40F3-89A3-E38185FAC6E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86" name="ZoneTexte 3185">
          <a:extLst>
            <a:ext uri="{FF2B5EF4-FFF2-40B4-BE49-F238E27FC236}">
              <a16:creationId xmlns:a16="http://schemas.microsoft.com/office/drawing/2014/main" id="{8F5B9023-1FCB-4AFB-B388-A99B0F62982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87" name="ZoneTexte 3186">
          <a:extLst>
            <a:ext uri="{FF2B5EF4-FFF2-40B4-BE49-F238E27FC236}">
              <a16:creationId xmlns:a16="http://schemas.microsoft.com/office/drawing/2014/main" id="{80B2CDF8-55F9-4508-8F9D-D66612383D0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88" name="ZoneTexte 3187">
          <a:extLst>
            <a:ext uri="{FF2B5EF4-FFF2-40B4-BE49-F238E27FC236}">
              <a16:creationId xmlns:a16="http://schemas.microsoft.com/office/drawing/2014/main" id="{58E3641C-B50E-4303-B0A5-E8C230199C1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89" name="ZoneTexte 3188">
          <a:extLst>
            <a:ext uri="{FF2B5EF4-FFF2-40B4-BE49-F238E27FC236}">
              <a16:creationId xmlns:a16="http://schemas.microsoft.com/office/drawing/2014/main" id="{C935CCCE-3ED0-4188-892B-8E51C38AD66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90" name="ZoneTexte 3189">
          <a:extLst>
            <a:ext uri="{FF2B5EF4-FFF2-40B4-BE49-F238E27FC236}">
              <a16:creationId xmlns:a16="http://schemas.microsoft.com/office/drawing/2014/main" id="{77FB9E02-6A21-481D-BEF1-2AF79576346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91" name="ZoneTexte 3190">
          <a:extLst>
            <a:ext uri="{FF2B5EF4-FFF2-40B4-BE49-F238E27FC236}">
              <a16:creationId xmlns:a16="http://schemas.microsoft.com/office/drawing/2014/main" id="{B048A747-408A-4F57-A7BA-1EF95130446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92" name="ZoneTexte 3191">
          <a:extLst>
            <a:ext uri="{FF2B5EF4-FFF2-40B4-BE49-F238E27FC236}">
              <a16:creationId xmlns:a16="http://schemas.microsoft.com/office/drawing/2014/main" id="{9C79EB65-8D0F-4CD8-8EE7-9B7975F2CB5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93" name="ZoneTexte 3192">
          <a:extLst>
            <a:ext uri="{FF2B5EF4-FFF2-40B4-BE49-F238E27FC236}">
              <a16:creationId xmlns:a16="http://schemas.microsoft.com/office/drawing/2014/main" id="{C626E85F-B2DC-45F8-BD12-6F652501C2B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94" name="ZoneTexte 3193">
          <a:extLst>
            <a:ext uri="{FF2B5EF4-FFF2-40B4-BE49-F238E27FC236}">
              <a16:creationId xmlns:a16="http://schemas.microsoft.com/office/drawing/2014/main" id="{C7416BCD-8680-422E-89D4-BF0BD269293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95" name="ZoneTexte 3194">
          <a:extLst>
            <a:ext uri="{FF2B5EF4-FFF2-40B4-BE49-F238E27FC236}">
              <a16:creationId xmlns:a16="http://schemas.microsoft.com/office/drawing/2014/main" id="{BB2893D3-5882-468D-98ED-4A20ECCE8D4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96" name="ZoneTexte 3195">
          <a:extLst>
            <a:ext uri="{FF2B5EF4-FFF2-40B4-BE49-F238E27FC236}">
              <a16:creationId xmlns:a16="http://schemas.microsoft.com/office/drawing/2014/main" id="{86AB332C-645D-401E-80FC-A170E29626F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97" name="ZoneTexte 3196">
          <a:extLst>
            <a:ext uri="{FF2B5EF4-FFF2-40B4-BE49-F238E27FC236}">
              <a16:creationId xmlns:a16="http://schemas.microsoft.com/office/drawing/2014/main" id="{0EEC7D2D-5E3D-4F9A-B359-7C818E17A48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98" name="ZoneTexte 3197">
          <a:extLst>
            <a:ext uri="{FF2B5EF4-FFF2-40B4-BE49-F238E27FC236}">
              <a16:creationId xmlns:a16="http://schemas.microsoft.com/office/drawing/2014/main" id="{A4ACD6B8-4B52-46E3-A6E4-85981F0539B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199" name="ZoneTexte 3198">
          <a:extLst>
            <a:ext uri="{FF2B5EF4-FFF2-40B4-BE49-F238E27FC236}">
              <a16:creationId xmlns:a16="http://schemas.microsoft.com/office/drawing/2014/main" id="{3C9B704C-D47A-429C-9892-711412675E1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200" name="ZoneTexte 3199">
          <a:extLst>
            <a:ext uri="{FF2B5EF4-FFF2-40B4-BE49-F238E27FC236}">
              <a16:creationId xmlns:a16="http://schemas.microsoft.com/office/drawing/2014/main" id="{4A3F5561-0BF1-445C-A255-AD34D4925FC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201" name="ZoneTexte 3200">
          <a:extLst>
            <a:ext uri="{FF2B5EF4-FFF2-40B4-BE49-F238E27FC236}">
              <a16:creationId xmlns:a16="http://schemas.microsoft.com/office/drawing/2014/main" id="{E14D6FF1-6605-47FD-830A-49885663F33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202" name="ZoneTexte 3201">
          <a:extLst>
            <a:ext uri="{FF2B5EF4-FFF2-40B4-BE49-F238E27FC236}">
              <a16:creationId xmlns:a16="http://schemas.microsoft.com/office/drawing/2014/main" id="{C869C66A-7E67-4EE3-A73F-A20EBFA2EBF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203" name="ZoneTexte 3202">
          <a:extLst>
            <a:ext uri="{FF2B5EF4-FFF2-40B4-BE49-F238E27FC236}">
              <a16:creationId xmlns:a16="http://schemas.microsoft.com/office/drawing/2014/main" id="{083CDEB5-9DC8-41A5-9C96-88472B84126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204" name="ZoneTexte 3203">
          <a:extLst>
            <a:ext uri="{FF2B5EF4-FFF2-40B4-BE49-F238E27FC236}">
              <a16:creationId xmlns:a16="http://schemas.microsoft.com/office/drawing/2014/main" id="{CE620433-9979-4682-A47A-F6D38EC5030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205" name="ZoneTexte 3204">
          <a:extLst>
            <a:ext uri="{FF2B5EF4-FFF2-40B4-BE49-F238E27FC236}">
              <a16:creationId xmlns:a16="http://schemas.microsoft.com/office/drawing/2014/main" id="{9AC2B724-5268-4ED8-BABE-62AAD4BF50A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206" name="ZoneTexte 3205">
          <a:extLst>
            <a:ext uri="{FF2B5EF4-FFF2-40B4-BE49-F238E27FC236}">
              <a16:creationId xmlns:a16="http://schemas.microsoft.com/office/drawing/2014/main" id="{63C07715-B609-4D20-9455-3F9F3C2EBA8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207" name="ZoneTexte 3206">
          <a:extLst>
            <a:ext uri="{FF2B5EF4-FFF2-40B4-BE49-F238E27FC236}">
              <a16:creationId xmlns:a16="http://schemas.microsoft.com/office/drawing/2014/main" id="{6CAA4C49-B33F-4140-8817-C6271D1DCBA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3208" name="ZoneTexte 3207">
          <a:extLst>
            <a:ext uri="{FF2B5EF4-FFF2-40B4-BE49-F238E27FC236}">
              <a16:creationId xmlns:a16="http://schemas.microsoft.com/office/drawing/2014/main" id="{9E83A6B4-708A-47F5-B3AC-29F34EEE12F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0" cy="172227"/>
    <xdr:sp macro="" textlink="">
      <xdr:nvSpPr>
        <xdr:cNvPr id="3209" name="ZoneTexte 3208">
          <a:extLst>
            <a:ext uri="{FF2B5EF4-FFF2-40B4-BE49-F238E27FC236}">
              <a16:creationId xmlns:a16="http://schemas.microsoft.com/office/drawing/2014/main" id="{6AC05243-493C-4E80-A8FF-5DC2621C95A6}"/>
            </a:ext>
          </a:extLst>
        </xdr:cNvPr>
        <xdr:cNvSpPr txBox="1"/>
      </xdr:nvSpPr>
      <xdr:spPr>
        <a:xfrm>
          <a:off x="0" y="842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0" cy="172227"/>
    <xdr:sp macro="" textlink="">
      <xdr:nvSpPr>
        <xdr:cNvPr id="3210" name="ZoneTexte 3209">
          <a:extLst>
            <a:ext uri="{FF2B5EF4-FFF2-40B4-BE49-F238E27FC236}">
              <a16:creationId xmlns:a16="http://schemas.microsoft.com/office/drawing/2014/main" id="{2B5A2EE7-CBEA-4F62-B38B-94DABE7D8DC0}"/>
            </a:ext>
          </a:extLst>
        </xdr:cNvPr>
        <xdr:cNvSpPr txBox="1"/>
      </xdr:nvSpPr>
      <xdr:spPr>
        <a:xfrm>
          <a:off x="0" y="84248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11" name="ZoneTexte 3210">
          <a:extLst>
            <a:ext uri="{FF2B5EF4-FFF2-40B4-BE49-F238E27FC236}">
              <a16:creationId xmlns:a16="http://schemas.microsoft.com/office/drawing/2014/main" id="{2306513D-E57D-4AC7-9790-9D2CDEE6ABB0}"/>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12" name="ZoneTexte 3211">
          <a:extLst>
            <a:ext uri="{FF2B5EF4-FFF2-40B4-BE49-F238E27FC236}">
              <a16:creationId xmlns:a16="http://schemas.microsoft.com/office/drawing/2014/main" id="{2D0B6851-6588-4CB2-BCD7-4EB104E9DC1C}"/>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13" name="ZoneTexte 3212">
          <a:extLst>
            <a:ext uri="{FF2B5EF4-FFF2-40B4-BE49-F238E27FC236}">
              <a16:creationId xmlns:a16="http://schemas.microsoft.com/office/drawing/2014/main" id="{66B08CC7-623C-4561-8755-38D9FC97176F}"/>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14" name="ZoneTexte 3213">
          <a:extLst>
            <a:ext uri="{FF2B5EF4-FFF2-40B4-BE49-F238E27FC236}">
              <a16:creationId xmlns:a16="http://schemas.microsoft.com/office/drawing/2014/main" id="{CAC07823-8DB3-43FD-BFB0-3D7B8D5E2245}"/>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15" name="ZoneTexte 3214">
          <a:extLst>
            <a:ext uri="{FF2B5EF4-FFF2-40B4-BE49-F238E27FC236}">
              <a16:creationId xmlns:a16="http://schemas.microsoft.com/office/drawing/2014/main" id="{B354D91A-BA4D-47AC-9115-42FB236C0BC4}"/>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16" name="ZoneTexte 3215">
          <a:extLst>
            <a:ext uri="{FF2B5EF4-FFF2-40B4-BE49-F238E27FC236}">
              <a16:creationId xmlns:a16="http://schemas.microsoft.com/office/drawing/2014/main" id="{360A1822-BDA3-436D-96B0-3F239A2CE23D}"/>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17" name="ZoneTexte 3216">
          <a:extLst>
            <a:ext uri="{FF2B5EF4-FFF2-40B4-BE49-F238E27FC236}">
              <a16:creationId xmlns:a16="http://schemas.microsoft.com/office/drawing/2014/main" id="{9AC06590-5BE4-4089-9341-7A4AE7F9914D}"/>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18" name="ZoneTexte 3217">
          <a:extLst>
            <a:ext uri="{FF2B5EF4-FFF2-40B4-BE49-F238E27FC236}">
              <a16:creationId xmlns:a16="http://schemas.microsoft.com/office/drawing/2014/main" id="{0E09CF68-F9CF-42C5-B576-7F5C717923B1}"/>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19" name="ZoneTexte 3218">
          <a:extLst>
            <a:ext uri="{FF2B5EF4-FFF2-40B4-BE49-F238E27FC236}">
              <a16:creationId xmlns:a16="http://schemas.microsoft.com/office/drawing/2014/main" id="{232943A0-00F9-4E5F-97C8-86EF9BD74C97}"/>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20" name="ZoneTexte 3219">
          <a:extLst>
            <a:ext uri="{FF2B5EF4-FFF2-40B4-BE49-F238E27FC236}">
              <a16:creationId xmlns:a16="http://schemas.microsoft.com/office/drawing/2014/main" id="{E0580B90-C6CD-483C-9749-719A53D6F579}"/>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21" name="ZoneTexte 3220">
          <a:extLst>
            <a:ext uri="{FF2B5EF4-FFF2-40B4-BE49-F238E27FC236}">
              <a16:creationId xmlns:a16="http://schemas.microsoft.com/office/drawing/2014/main" id="{FCB145B2-0CA3-457E-AB36-C96D1D98EA79}"/>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22" name="ZoneTexte 3221">
          <a:extLst>
            <a:ext uri="{FF2B5EF4-FFF2-40B4-BE49-F238E27FC236}">
              <a16:creationId xmlns:a16="http://schemas.microsoft.com/office/drawing/2014/main" id="{C2A7EFE3-4884-4ECB-ACCE-4E6FF5313E6D}"/>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23" name="ZoneTexte 3222">
          <a:extLst>
            <a:ext uri="{FF2B5EF4-FFF2-40B4-BE49-F238E27FC236}">
              <a16:creationId xmlns:a16="http://schemas.microsoft.com/office/drawing/2014/main" id="{63D2B02F-9789-4019-8F99-1D3CD3BC7A3B}"/>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24" name="ZoneTexte 3223">
          <a:extLst>
            <a:ext uri="{FF2B5EF4-FFF2-40B4-BE49-F238E27FC236}">
              <a16:creationId xmlns:a16="http://schemas.microsoft.com/office/drawing/2014/main" id="{146920B4-939B-4DDD-A227-09C93A6426D7}"/>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25" name="ZoneTexte 3224">
          <a:extLst>
            <a:ext uri="{FF2B5EF4-FFF2-40B4-BE49-F238E27FC236}">
              <a16:creationId xmlns:a16="http://schemas.microsoft.com/office/drawing/2014/main" id="{49360BF8-2162-4B70-9A77-60E43B4C4DFE}"/>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26" name="ZoneTexte 3225">
          <a:extLst>
            <a:ext uri="{FF2B5EF4-FFF2-40B4-BE49-F238E27FC236}">
              <a16:creationId xmlns:a16="http://schemas.microsoft.com/office/drawing/2014/main" id="{71B2E131-450B-4815-96EA-B62C1B699198}"/>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27" name="ZoneTexte 3226">
          <a:extLst>
            <a:ext uri="{FF2B5EF4-FFF2-40B4-BE49-F238E27FC236}">
              <a16:creationId xmlns:a16="http://schemas.microsoft.com/office/drawing/2014/main" id="{9004A970-D84A-4009-8DB6-66907849C628}"/>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28" name="ZoneTexte 3227">
          <a:extLst>
            <a:ext uri="{FF2B5EF4-FFF2-40B4-BE49-F238E27FC236}">
              <a16:creationId xmlns:a16="http://schemas.microsoft.com/office/drawing/2014/main" id="{55CF40E8-CF0A-44CC-BC65-0835C6B9F34E}"/>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29" name="ZoneTexte 3228">
          <a:extLst>
            <a:ext uri="{FF2B5EF4-FFF2-40B4-BE49-F238E27FC236}">
              <a16:creationId xmlns:a16="http://schemas.microsoft.com/office/drawing/2014/main" id="{E5D88A74-B2F2-4B78-9490-8575EDC90B7F}"/>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30" name="ZoneTexte 3229">
          <a:extLst>
            <a:ext uri="{FF2B5EF4-FFF2-40B4-BE49-F238E27FC236}">
              <a16:creationId xmlns:a16="http://schemas.microsoft.com/office/drawing/2014/main" id="{EE6D2534-7C78-4619-BE84-ED1C3F098CC9}"/>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31" name="ZoneTexte 3230">
          <a:extLst>
            <a:ext uri="{FF2B5EF4-FFF2-40B4-BE49-F238E27FC236}">
              <a16:creationId xmlns:a16="http://schemas.microsoft.com/office/drawing/2014/main" id="{4F6C07BF-D351-4779-892B-F8A8A967309A}"/>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32" name="ZoneTexte 3231">
          <a:extLst>
            <a:ext uri="{FF2B5EF4-FFF2-40B4-BE49-F238E27FC236}">
              <a16:creationId xmlns:a16="http://schemas.microsoft.com/office/drawing/2014/main" id="{1388B973-2E88-45C5-950E-E3B06F51FD24}"/>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33" name="ZoneTexte 3232">
          <a:extLst>
            <a:ext uri="{FF2B5EF4-FFF2-40B4-BE49-F238E27FC236}">
              <a16:creationId xmlns:a16="http://schemas.microsoft.com/office/drawing/2014/main" id="{E93E395A-A3AB-4D77-AE75-B79C4E829892}"/>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34" name="ZoneTexte 3233">
          <a:extLst>
            <a:ext uri="{FF2B5EF4-FFF2-40B4-BE49-F238E27FC236}">
              <a16:creationId xmlns:a16="http://schemas.microsoft.com/office/drawing/2014/main" id="{F7AD3207-BE79-4F71-8B81-D67A0D53B242}"/>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35" name="ZoneTexte 3234">
          <a:extLst>
            <a:ext uri="{FF2B5EF4-FFF2-40B4-BE49-F238E27FC236}">
              <a16:creationId xmlns:a16="http://schemas.microsoft.com/office/drawing/2014/main" id="{B5AD7A2D-81F8-45B5-BCFA-227C39BA9DBB}"/>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36" name="ZoneTexte 3235">
          <a:extLst>
            <a:ext uri="{FF2B5EF4-FFF2-40B4-BE49-F238E27FC236}">
              <a16:creationId xmlns:a16="http://schemas.microsoft.com/office/drawing/2014/main" id="{9565904E-D6A0-4257-A844-46F47A084CA4}"/>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37" name="ZoneTexte 3236">
          <a:extLst>
            <a:ext uri="{FF2B5EF4-FFF2-40B4-BE49-F238E27FC236}">
              <a16:creationId xmlns:a16="http://schemas.microsoft.com/office/drawing/2014/main" id="{A72DAF77-2D2E-41E9-A369-B68680534B90}"/>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38" name="ZoneTexte 3237">
          <a:extLst>
            <a:ext uri="{FF2B5EF4-FFF2-40B4-BE49-F238E27FC236}">
              <a16:creationId xmlns:a16="http://schemas.microsoft.com/office/drawing/2014/main" id="{F9773942-1565-43FF-881C-5A1D27289601}"/>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39" name="ZoneTexte 3238">
          <a:extLst>
            <a:ext uri="{FF2B5EF4-FFF2-40B4-BE49-F238E27FC236}">
              <a16:creationId xmlns:a16="http://schemas.microsoft.com/office/drawing/2014/main" id="{DF5A5411-2F2B-4519-B21B-8FC73E2EB964}"/>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40" name="ZoneTexte 3239">
          <a:extLst>
            <a:ext uri="{FF2B5EF4-FFF2-40B4-BE49-F238E27FC236}">
              <a16:creationId xmlns:a16="http://schemas.microsoft.com/office/drawing/2014/main" id="{49CD4353-3307-4A44-B605-8AD9D56A077C}"/>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41" name="ZoneTexte 3240">
          <a:extLst>
            <a:ext uri="{FF2B5EF4-FFF2-40B4-BE49-F238E27FC236}">
              <a16:creationId xmlns:a16="http://schemas.microsoft.com/office/drawing/2014/main" id="{1024BBEC-88A1-4A6A-93DE-3293987E14E0}"/>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42" name="ZoneTexte 3241">
          <a:extLst>
            <a:ext uri="{FF2B5EF4-FFF2-40B4-BE49-F238E27FC236}">
              <a16:creationId xmlns:a16="http://schemas.microsoft.com/office/drawing/2014/main" id="{45C0483F-1043-4C9A-B368-5307FAC7B3BF}"/>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43" name="ZoneTexte 3242">
          <a:extLst>
            <a:ext uri="{FF2B5EF4-FFF2-40B4-BE49-F238E27FC236}">
              <a16:creationId xmlns:a16="http://schemas.microsoft.com/office/drawing/2014/main" id="{F4BC2586-992D-4602-AC08-7981C373D917}"/>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44" name="ZoneTexte 3243">
          <a:extLst>
            <a:ext uri="{FF2B5EF4-FFF2-40B4-BE49-F238E27FC236}">
              <a16:creationId xmlns:a16="http://schemas.microsoft.com/office/drawing/2014/main" id="{E106BAC1-C83C-4975-859E-15E9AD53EFD1}"/>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45" name="ZoneTexte 3244">
          <a:extLst>
            <a:ext uri="{FF2B5EF4-FFF2-40B4-BE49-F238E27FC236}">
              <a16:creationId xmlns:a16="http://schemas.microsoft.com/office/drawing/2014/main" id="{9554B13C-7FB3-44ED-81A3-17A300826488}"/>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46" name="ZoneTexte 3245">
          <a:extLst>
            <a:ext uri="{FF2B5EF4-FFF2-40B4-BE49-F238E27FC236}">
              <a16:creationId xmlns:a16="http://schemas.microsoft.com/office/drawing/2014/main" id="{DE30EDEA-4BE8-4BD5-88CE-8B4B8C6A128C}"/>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47" name="ZoneTexte 3246">
          <a:extLst>
            <a:ext uri="{FF2B5EF4-FFF2-40B4-BE49-F238E27FC236}">
              <a16:creationId xmlns:a16="http://schemas.microsoft.com/office/drawing/2014/main" id="{9712FFD7-3912-4FF3-A532-82CFC02E0FC7}"/>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48" name="ZoneTexte 3247">
          <a:extLst>
            <a:ext uri="{FF2B5EF4-FFF2-40B4-BE49-F238E27FC236}">
              <a16:creationId xmlns:a16="http://schemas.microsoft.com/office/drawing/2014/main" id="{318E92FB-1A88-4FD2-B26E-28A9B9FE7EB9}"/>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49" name="ZoneTexte 3248">
          <a:extLst>
            <a:ext uri="{FF2B5EF4-FFF2-40B4-BE49-F238E27FC236}">
              <a16:creationId xmlns:a16="http://schemas.microsoft.com/office/drawing/2014/main" id="{38936520-F0CC-4DA8-BBB2-04C8129143BF}"/>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50" name="ZoneTexte 3249">
          <a:extLst>
            <a:ext uri="{FF2B5EF4-FFF2-40B4-BE49-F238E27FC236}">
              <a16:creationId xmlns:a16="http://schemas.microsoft.com/office/drawing/2014/main" id="{ABDE5CEB-3821-4B80-B985-62A1739D25CD}"/>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51" name="ZoneTexte 3250">
          <a:extLst>
            <a:ext uri="{FF2B5EF4-FFF2-40B4-BE49-F238E27FC236}">
              <a16:creationId xmlns:a16="http://schemas.microsoft.com/office/drawing/2014/main" id="{F11187C9-12F8-46CD-BD91-AFDEDF947499}"/>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52" name="ZoneTexte 3251">
          <a:extLst>
            <a:ext uri="{FF2B5EF4-FFF2-40B4-BE49-F238E27FC236}">
              <a16:creationId xmlns:a16="http://schemas.microsoft.com/office/drawing/2014/main" id="{FFCEE11F-D5D7-4D04-93C6-3E94824D8D4D}"/>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53" name="ZoneTexte 3252">
          <a:extLst>
            <a:ext uri="{FF2B5EF4-FFF2-40B4-BE49-F238E27FC236}">
              <a16:creationId xmlns:a16="http://schemas.microsoft.com/office/drawing/2014/main" id="{FFCB2D30-7137-4E7B-B646-3CCA1F318B5F}"/>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54" name="ZoneTexte 3253">
          <a:extLst>
            <a:ext uri="{FF2B5EF4-FFF2-40B4-BE49-F238E27FC236}">
              <a16:creationId xmlns:a16="http://schemas.microsoft.com/office/drawing/2014/main" id="{E0574D93-E1AC-42E9-80DB-50D7FE85B150}"/>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55" name="ZoneTexte 3254">
          <a:extLst>
            <a:ext uri="{FF2B5EF4-FFF2-40B4-BE49-F238E27FC236}">
              <a16:creationId xmlns:a16="http://schemas.microsoft.com/office/drawing/2014/main" id="{4716D7AF-B3FB-42B5-A5E0-665405D3DA03}"/>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56" name="ZoneTexte 3255">
          <a:extLst>
            <a:ext uri="{FF2B5EF4-FFF2-40B4-BE49-F238E27FC236}">
              <a16:creationId xmlns:a16="http://schemas.microsoft.com/office/drawing/2014/main" id="{790BC3B1-D346-4491-B56E-0D9A7CA45E53}"/>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57" name="ZoneTexte 3256">
          <a:extLst>
            <a:ext uri="{FF2B5EF4-FFF2-40B4-BE49-F238E27FC236}">
              <a16:creationId xmlns:a16="http://schemas.microsoft.com/office/drawing/2014/main" id="{E5B7EA2A-F6BC-4C08-86BF-24E9F7DDA163}"/>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58" name="ZoneTexte 3257">
          <a:extLst>
            <a:ext uri="{FF2B5EF4-FFF2-40B4-BE49-F238E27FC236}">
              <a16:creationId xmlns:a16="http://schemas.microsoft.com/office/drawing/2014/main" id="{B01C2431-61F4-4B47-B153-F24E6108445C}"/>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59" name="ZoneTexte 3258">
          <a:extLst>
            <a:ext uri="{FF2B5EF4-FFF2-40B4-BE49-F238E27FC236}">
              <a16:creationId xmlns:a16="http://schemas.microsoft.com/office/drawing/2014/main" id="{D7460AE6-64AA-434D-AE34-9D3C3F9FE5CD}"/>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60" name="ZoneTexte 3259">
          <a:extLst>
            <a:ext uri="{FF2B5EF4-FFF2-40B4-BE49-F238E27FC236}">
              <a16:creationId xmlns:a16="http://schemas.microsoft.com/office/drawing/2014/main" id="{588B7424-3811-4CDE-B36F-300D32A6DA57}"/>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61" name="ZoneTexte 3260">
          <a:extLst>
            <a:ext uri="{FF2B5EF4-FFF2-40B4-BE49-F238E27FC236}">
              <a16:creationId xmlns:a16="http://schemas.microsoft.com/office/drawing/2014/main" id="{BB86AC6E-9F06-41DB-AD55-DE785EEEE26C}"/>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62" name="ZoneTexte 3261">
          <a:extLst>
            <a:ext uri="{FF2B5EF4-FFF2-40B4-BE49-F238E27FC236}">
              <a16:creationId xmlns:a16="http://schemas.microsoft.com/office/drawing/2014/main" id="{A47D1245-5B67-4E68-AB45-9D1F6952799B}"/>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63" name="ZoneTexte 3262">
          <a:extLst>
            <a:ext uri="{FF2B5EF4-FFF2-40B4-BE49-F238E27FC236}">
              <a16:creationId xmlns:a16="http://schemas.microsoft.com/office/drawing/2014/main" id="{36A38DB8-C616-4273-AC79-E60E3863583A}"/>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64" name="ZoneTexte 3263">
          <a:extLst>
            <a:ext uri="{FF2B5EF4-FFF2-40B4-BE49-F238E27FC236}">
              <a16:creationId xmlns:a16="http://schemas.microsoft.com/office/drawing/2014/main" id="{E482F90D-AA70-4A25-A229-F09709419180}"/>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65" name="ZoneTexte 3264">
          <a:extLst>
            <a:ext uri="{FF2B5EF4-FFF2-40B4-BE49-F238E27FC236}">
              <a16:creationId xmlns:a16="http://schemas.microsoft.com/office/drawing/2014/main" id="{A8209954-705F-4489-B0C9-352B35842252}"/>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66" name="ZoneTexte 3265">
          <a:extLst>
            <a:ext uri="{FF2B5EF4-FFF2-40B4-BE49-F238E27FC236}">
              <a16:creationId xmlns:a16="http://schemas.microsoft.com/office/drawing/2014/main" id="{DFC53A41-4C67-487A-94E1-CD9AF88172A4}"/>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67" name="ZoneTexte 3266">
          <a:extLst>
            <a:ext uri="{FF2B5EF4-FFF2-40B4-BE49-F238E27FC236}">
              <a16:creationId xmlns:a16="http://schemas.microsoft.com/office/drawing/2014/main" id="{E088688D-681C-4CD0-A232-639C99C6865C}"/>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68" name="ZoneTexte 3267">
          <a:extLst>
            <a:ext uri="{FF2B5EF4-FFF2-40B4-BE49-F238E27FC236}">
              <a16:creationId xmlns:a16="http://schemas.microsoft.com/office/drawing/2014/main" id="{4099C56B-7899-4E6D-BAE4-C860B5D8F5D1}"/>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0</xdr:rowOff>
    </xdr:from>
    <xdr:ext cx="0" cy="172227"/>
    <xdr:sp macro="" textlink="">
      <xdr:nvSpPr>
        <xdr:cNvPr id="3269" name="ZoneTexte 3268">
          <a:extLst>
            <a:ext uri="{FF2B5EF4-FFF2-40B4-BE49-F238E27FC236}">
              <a16:creationId xmlns:a16="http://schemas.microsoft.com/office/drawing/2014/main" id="{157D8A47-7912-4930-A8AA-1F6EAC59A57C}"/>
            </a:ext>
          </a:extLst>
        </xdr:cNvPr>
        <xdr:cNvSpPr txBox="1"/>
      </xdr:nvSpPr>
      <xdr:spPr>
        <a:xfrm>
          <a:off x="0" y="8486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0" cy="172227"/>
    <xdr:sp macro="" textlink="">
      <xdr:nvSpPr>
        <xdr:cNvPr id="3270" name="ZoneTexte 3269">
          <a:extLst>
            <a:ext uri="{FF2B5EF4-FFF2-40B4-BE49-F238E27FC236}">
              <a16:creationId xmlns:a16="http://schemas.microsoft.com/office/drawing/2014/main" id="{C2E9EE01-5AFB-482E-B993-DC4B7161BA7C}"/>
            </a:ext>
          </a:extLst>
        </xdr:cNvPr>
        <xdr:cNvSpPr txBox="1"/>
      </xdr:nvSpPr>
      <xdr:spPr>
        <a:xfrm>
          <a:off x="0" y="861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0" cy="172227"/>
    <xdr:sp macro="" textlink="">
      <xdr:nvSpPr>
        <xdr:cNvPr id="3271" name="ZoneTexte 3270">
          <a:extLst>
            <a:ext uri="{FF2B5EF4-FFF2-40B4-BE49-F238E27FC236}">
              <a16:creationId xmlns:a16="http://schemas.microsoft.com/office/drawing/2014/main" id="{0BE13A1F-C90A-462F-A04D-CDB7861EEE7A}"/>
            </a:ext>
          </a:extLst>
        </xdr:cNvPr>
        <xdr:cNvSpPr txBox="1"/>
      </xdr:nvSpPr>
      <xdr:spPr>
        <a:xfrm>
          <a:off x="0" y="8615362"/>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72" name="ZoneTexte 3271">
          <a:extLst>
            <a:ext uri="{FF2B5EF4-FFF2-40B4-BE49-F238E27FC236}">
              <a16:creationId xmlns:a16="http://schemas.microsoft.com/office/drawing/2014/main" id="{19CD01C8-FD43-4039-9865-657EB4E79F71}"/>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73" name="ZoneTexte 3272">
          <a:extLst>
            <a:ext uri="{FF2B5EF4-FFF2-40B4-BE49-F238E27FC236}">
              <a16:creationId xmlns:a16="http://schemas.microsoft.com/office/drawing/2014/main" id="{557CF4A3-8B74-49AE-AE2D-4CC6B1080473}"/>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74" name="ZoneTexte 3273">
          <a:extLst>
            <a:ext uri="{FF2B5EF4-FFF2-40B4-BE49-F238E27FC236}">
              <a16:creationId xmlns:a16="http://schemas.microsoft.com/office/drawing/2014/main" id="{C27A4ED5-3E68-4A40-BAF9-520050DACDCC}"/>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75" name="ZoneTexte 3274">
          <a:extLst>
            <a:ext uri="{FF2B5EF4-FFF2-40B4-BE49-F238E27FC236}">
              <a16:creationId xmlns:a16="http://schemas.microsoft.com/office/drawing/2014/main" id="{1AD4F5A9-7C78-462B-BE0C-97B71A732A1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76" name="ZoneTexte 3275">
          <a:extLst>
            <a:ext uri="{FF2B5EF4-FFF2-40B4-BE49-F238E27FC236}">
              <a16:creationId xmlns:a16="http://schemas.microsoft.com/office/drawing/2014/main" id="{A60EFAF2-B274-4B26-9627-010134CD726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77" name="ZoneTexte 3276">
          <a:extLst>
            <a:ext uri="{FF2B5EF4-FFF2-40B4-BE49-F238E27FC236}">
              <a16:creationId xmlns:a16="http://schemas.microsoft.com/office/drawing/2014/main" id="{2AE5457A-431A-4986-A5B0-28B251B8271E}"/>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78" name="ZoneTexte 3277">
          <a:extLst>
            <a:ext uri="{FF2B5EF4-FFF2-40B4-BE49-F238E27FC236}">
              <a16:creationId xmlns:a16="http://schemas.microsoft.com/office/drawing/2014/main" id="{821ABF03-833F-46CC-A85A-0D042ADF25FE}"/>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79" name="ZoneTexte 3278">
          <a:extLst>
            <a:ext uri="{FF2B5EF4-FFF2-40B4-BE49-F238E27FC236}">
              <a16:creationId xmlns:a16="http://schemas.microsoft.com/office/drawing/2014/main" id="{472D0122-BA09-454D-B316-B943DD172B0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80" name="ZoneTexte 3279">
          <a:extLst>
            <a:ext uri="{FF2B5EF4-FFF2-40B4-BE49-F238E27FC236}">
              <a16:creationId xmlns:a16="http://schemas.microsoft.com/office/drawing/2014/main" id="{69861CD8-AEEF-4A0E-AE03-39D65D2FBD28}"/>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81" name="ZoneTexte 3280">
          <a:extLst>
            <a:ext uri="{FF2B5EF4-FFF2-40B4-BE49-F238E27FC236}">
              <a16:creationId xmlns:a16="http://schemas.microsoft.com/office/drawing/2014/main" id="{ED173AC9-26E1-48EA-BABB-78D60C8DC600}"/>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82" name="ZoneTexte 3281">
          <a:extLst>
            <a:ext uri="{FF2B5EF4-FFF2-40B4-BE49-F238E27FC236}">
              <a16:creationId xmlns:a16="http://schemas.microsoft.com/office/drawing/2014/main" id="{CD3FEC0E-C11A-4CAB-A982-001325C5FBA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83" name="ZoneTexte 3282">
          <a:extLst>
            <a:ext uri="{FF2B5EF4-FFF2-40B4-BE49-F238E27FC236}">
              <a16:creationId xmlns:a16="http://schemas.microsoft.com/office/drawing/2014/main" id="{D1F23BE8-97FE-4342-A70E-FA08CB08427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84" name="ZoneTexte 3283">
          <a:extLst>
            <a:ext uri="{FF2B5EF4-FFF2-40B4-BE49-F238E27FC236}">
              <a16:creationId xmlns:a16="http://schemas.microsoft.com/office/drawing/2014/main" id="{C9ABF1DC-6035-4A72-A411-47EF7CB1B707}"/>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85" name="ZoneTexte 3284">
          <a:extLst>
            <a:ext uri="{FF2B5EF4-FFF2-40B4-BE49-F238E27FC236}">
              <a16:creationId xmlns:a16="http://schemas.microsoft.com/office/drawing/2014/main" id="{7B5E9BEA-9E46-47BB-A8F7-0E5841C6AFC7}"/>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86" name="ZoneTexte 3285">
          <a:extLst>
            <a:ext uri="{FF2B5EF4-FFF2-40B4-BE49-F238E27FC236}">
              <a16:creationId xmlns:a16="http://schemas.microsoft.com/office/drawing/2014/main" id="{7E1AFBB6-BA79-42A1-8882-AD10F6E76683}"/>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87" name="ZoneTexte 3286">
          <a:extLst>
            <a:ext uri="{FF2B5EF4-FFF2-40B4-BE49-F238E27FC236}">
              <a16:creationId xmlns:a16="http://schemas.microsoft.com/office/drawing/2014/main" id="{4EE1D9FA-0A08-470E-811E-C5E10B875254}"/>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88" name="ZoneTexte 3287">
          <a:extLst>
            <a:ext uri="{FF2B5EF4-FFF2-40B4-BE49-F238E27FC236}">
              <a16:creationId xmlns:a16="http://schemas.microsoft.com/office/drawing/2014/main" id="{76F56663-AEC4-441C-8072-3B8982595A1A}"/>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89" name="ZoneTexte 3288">
          <a:extLst>
            <a:ext uri="{FF2B5EF4-FFF2-40B4-BE49-F238E27FC236}">
              <a16:creationId xmlns:a16="http://schemas.microsoft.com/office/drawing/2014/main" id="{DE76F333-48CF-44CC-806F-4E7562155D5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90" name="ZoneTexte 3289">
          <a:extLst>
            <a:ext uri="{FF2B5EF4-FFF2-40B4-BE49-F238E27FC236}">
              <a16:creationId xmlns:a16="http://schemas.microsoft.com/office/drawing/2014/main" id="{6EDD5954-F2D5-49D1-8711-DF13E8805049}"/>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91" name="ZoneTexte 3290">
          <a:extLst>
            <a:ext uri="{FF2B5EF4-FFF2-40B4-BE49-F238E27FC236}">
              <a16:creationId xmlns:a16="http://schemas.microsoft.com/office/drawing/2014/main" id="{E1861798-D864-45DE-8B07-DBAFA4729FB4}"/>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92" name="ZoneTexte 3291">
          <a:extLst>
            <a:ext uri="{FF2B5EF4-FFF2-40B4-BE49-F238E27FC236}">
              <a16:creationId xmlns:a16="http://schemas.microsoft.com/office/drawing/2014/main" id="{338379AB-7968-4F6E-BBB5-665F4F4FF951}"/>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93" name="ZoneTexte 3292">
          <a:extLst>
            <a:ext uri="{FF2B5EF4-FFF2-40B4-BE49-F238E27FC236}">
              <a16:creationId xmlns:a16="http://schemas.microsoft.com/office/drawing/2014/main" id="{115C62B6-08E8-432E-BF4F-FF895E8012BD}"/>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94" name="ZoneTexte 3293">
          <a:extLst>
            <a:ext uri="{FF2B5EF4-FFF2-40B4-BE49-F238E27FC236}">
              <a16:creationId xmlns:a16="http://schemas.microsoft.com/office/drawing/2014/main" id="{C24F1C36-697D-427F-879B-FEE9DA4DD6A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95" name="ZoneTexte 3294">
          <a:extLst>
            <a:ext uri="{FF2B5EF4-FFF2-40B4-BE49-F238E27FC236}">
              <a16:creationId xmlns:a16="http://schemas.microsoft.com/office/drawing/2014/main" id="{A098BBC5-9977-4144-8C9A-CAC4D7B678C7}"/>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96" name="ZoneTexte 3295">
          <a:extLst>
            <a:ext uri="{FF2B5EF4-FFF2-40B4-BE49-F238E27FC236}">
              <a16:creationId xmlns:a16="http://schemas.microsoft.com/office/drawing/2014/main" id="{05047CEB-BAC9-4478-B436-D0F5A9DDB32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97" name="ZoneTexte 3296">
          <a:extLst>
            <a:ext uri="{FF2B5EF4-FFF2-40B4-BE49-F238E27FC236}">
              <a16:creationId xmlns:a16="http://schemas.microsoft.com/office/drawing/2014/main" id="{C8107EF3-2BE5-4034-BF76-CD5469CB20DC}"/>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98" name="ZoneTexte 3297">
          <a:extLst>
            <a:ext uri="{FF2B5EF4-FFF2-40B4-BE49-F238E27FC236}">
              <a16:creationId xmlns:a16="http://schemas.microsoft.com/office/drawing/2014/main" id="{304B4FCF-3850-40EF-8864-0521AB65065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299" name="ZoneTexte 3298">
          <a:extLst>
            <a:ext uri="{FF2B5EF4-FFF2-40B4-BE49-F238E27FC236}">
              <a16:creationId xmlns:a16="http://schemas.microsoft.com/office/drawing/2014/main" id="{4598CBBF-DD5F-43F8-9454-47483D2E7954}"/>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00" name="ZoneTexte 3299">
          <a:extLst>
            <a:ext uri="{FF2B5EF4-FFF2-40B4-BE49-F238E27FC236}">
              <a16:creationId xmlns:a16="http://schemas.microsoft.com/office/drawing/2014/main" id="{5E3C8C1C-7474-4334-80C8-62D5E9459AB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01" name="ZoneTexte 3300">
          <a:extLst>
            <a:ext uri="{FF2B5EF4-FFF2-40B4-BE49-F238E27FC236}">
              <a16:creationId xmlns:a16="http://schemas.microsoft.com/office/drawing/2014/main" id="{DCC7D08F-285B-4AB4-934E-460BE02A6852}"/>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02" name="ZoneTexte 3301">
          <a:extLst>
            <a:ext uri="{FF2B5EF4-FFF2-40B4-BE49-F238E27FC236}">
              <a16:creationId xmlns:a16="http://schemas.microsoft.com/office/drawing/2014/main" id="{90E56201-0294-4306-855E-996F3843D947}"/>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03" name="ZoneTexte 3302">
          <a:extLst>
            <a:ext uri="{FF2B5EF4-FFF2-40B4-BE49-F238E27FC236}">
              <a16:creationId xmlns:a16="http://schemas.microsoft.com/office/drawing/2014/main" id="{DE642415-5A2E-4E09-9E27-D1CCE0612CE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04" name="ZoneTexte 3303">
          <a:extLst>
            <a:ext uri="{FF2B5EF4-FFF2-40B4-BE49-F238E27FC236}">
              <a16:creationId xmlns:a16="http://schemas.microsoft.com/office/drawing/2014/main" id="{FE29A09E-FF86-4A36-A85E-E501672D828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05" name="ZoneTexte 3304">
          <a:extLst>
            <a:ext uri="{FF2B5EF4-FFF2-40B4-BE49-F238E27FC236}">
              <a16:creationId xmlns:a16="http://schemas.microsoft.com/office/drawing/2014/main" id="{89C0352D-B729-4611-AF71-4A5A4CB4A00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06" name="ZoneTexte 3305">
          <a:extLst>
            <a:ext uri="{FF2B5EF4-FFF2-40B4-BE49-F238E27FC236}">
              <a16:creationId xmlns:a16="http://schemas.microsoft.com/office/drawing/2014/main" id="{27EF0003-52A3-479E-9748-DD42CEB3A642}"/>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07" name="ZoneTexte 3306">
          <a:extLst>
            <a:ext uri="{FF2B5EF4-FFF2-40B4-BE49-F238E27FC236}">
              <a16:creationId xmlns:a16="http://schemas.microsoft.com/office/drawing/2014/main" id="{206FA9F3-83F9-4E4B-8F0A-C5553EE60ACA}"/>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08" name="ZoneTexte 3307">
          <a:extLst>
            <a:ext uri="{FF2B5EF4-FFF2-40B4-BE49-F238E27FC236}">
              <a16:creationId xmlns:a16="http://schemas.microsoft.com/office/drawing/2014/main" id="{001ABEF3-72DB-41A5-ADAA-B7FE0B48A701}"/>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09" name="ZoneTexte 3308">
          <a:extLst>
            <a:ext uri="{FF2B5EF4-FFF2-40B4-BE49-F238E27FC236}">
              <a16:creationId xmlns:a16="http://schemas.microsoft.com/office/drawing/2014/main" id="{7B419B87-278F-4425-9CB6-87C2AA02B2F9}"/>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10" name="ZoneTexte 3309">
          <a:extLst>
            <a:ext uri="{FF2B5EF4-FFF2-40B4-BE49-F238E27FC236}">
              <a16:creationId xmlns:a16="http://schemas.microsoft.com/office/drawing/2014/main" id="{F93A7B65-1781-44CC-A2E9-7E3701AE0A8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11" name="ZoneTexte 3310">
          <a:extLst>
            <a:ext uri="{FF2B5EF4-FFF2-40B4-BE49-F238E27FC236}">
              <a16:creationId xmlns:a16="http://schemas.microsoft.com/office/drawing/2014/main" id="{D1F7DD5B-8877-4DD0-9E50-C7942872E67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12" name="ZoneTexte 3311">
          <a:extLst>
            <a:ext uri="{FF2B5EF4-FFF2-40B4-BE49-F238E27FC236}">
              <a16:creationId xmlns:a16="http://schemas.microsoft.com/office/drawing/2014/main" id="{7889E701-E717-4FE2-9BB8-B59C019F5622}"/>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13" name="ZoneTexte 3312">
          <a:extLst>
            <a:ext uri="{FF2B5EF4-FFF2-40B4-BE49-F238E27FC236}">
              <a16:creationId xmlns:a16="http://schemas.microsoft.com/office/drawing/2014/main" id="{B0141641-876F-4754-AC6A-6624FC3ECAF6}"/>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14" name="ZoneTexte 3313">
          <a:extLst>
            <a:ext uri="{FF2B5EF4-FFF2-40B4-BE49-F238E27FC236}">
              <a16:creationId xmlns:a16="http://schemas.microsoft.com/office/drawing/2014/main" id="{B2E75C1A-7F37-47F3-B128-5C3649498FE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15" name="ZoneTexte 3314">
          <a:extLst>
            <a:ext uri="{FF2B5EF4-FFF2-40B4-BE49-F238E27FC236}">
              <a16:creationId xmlns:a16="http://schemas.microsoft.com/office/drawing/2014/main" id="{FDBAC2D5-DFA4-49C7-BEA3-6678FAE72F1A}"/>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16" name="ZoneTexte 3315">
          <a:extLst>
            <a:ext uri="{FF2B5EF4-FFF2-40B4-BE49-F238E27FC236}">
              <a16:creationId xmlns:a16="http://schemas.microsoft.com/office/drawing/2014/main" id="{BF124957-FE35-43C2-B48C-40515EA92458}"/>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17" name="ZoneTexte 3316">
          <a:extLst>
            <a:ext uri="{FF2B5EF4-FFF2-40B4-BE49-F238E27FC236}">
              <a16:creationId xmlns:a16="http://schemas.microsoft.com/office/drawing/2014/main" id="{FBEB5240-A126-4FB2-A51C-2A87633F1D6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18" name="ZoneTexte 3317">
          <a:extLst>
            <a:ext uri="{FF2B5EF4-FFF2-40B4-BE49-F238E27FC236}">
              <a16:creationId xmlns:a16="http://schemas.microsoft.com/office/drawing/2014/main" id="{C652729E-FC9F-4F58-8119-997212F19D89}"/>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19" name="ZoneTexte 3318">
          <a:extLst>
            <a:ext uri="{FF2B5EF4-FFF2-40B4-BE49-F238E27FC236}">
              <a16:creationId xmlns:a16="http://schemas.microsoft.com/office/drawing/2014/main" id="{BB55533B-0EFF-45BE-B9F5-499406CF6BA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20" name="ZoneTexte 3319">
          <a:extLst>
            <a:ext uri="{FF2B5EF4-FFF2-40B4-BE49-F238E27FC236}">
              <a16:creationId xmlns:a16="http://schemas.microsoft.com/office/drawing/2014/main" id="{9B48A2BC-7CBE-4552-A05B-E9ECE818390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21" name="ZoneTexte 3320">
          <a:extLst>
            <a:ext uri="{FF2B5EF4-FFF2-40B4-BE49-F238E27FC236}">
              <a16:creationId xmlns:a16="http://schemas.microsoft.com/office/drawing/2014/main" id="{CCCC1A91-3346-4009-9D0E-D43130D6EB3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22" name="ZoneTexte 3321">
          <a:extLst>
            <a:ext uri="{FF2B5EF4-FFF2-40B4-BE49-F238E27FC236}">
              <a16:creationId xmlns:a16="http://schemas.microsoft.com/office/drawing/2014/main" id="{74090AAC-A942-459B-B174-6F9F06F7D9A5}"/>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23" name="ZoneTexte 3322">
          <a:extLst>
            <a:ext uri="{FF2B5EF4-FFF2-40B4-BE49-F238E27FC236}">
              <a16:creationId xmlns:a16="http://schemas.microsoft.com/office/drawing/2014/main" id="{B1C97C59-17DB-4C2C-8CF4-36145DF89FC9}"/>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24" name="ZoneTexte 3323">
          <a:extLst>
            <a:ext uri="{FF2B5EF4-FFF2-40B4-BE49-F238E27FC236}">
              <a16:creationId xmlns:a16="http://schemas.microsoft.com/office/drawing/2014/main" id="{7A776EE7-C101-4281-96EE-C5F059FD9474}"/>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25" name="ZoneTexte 3324">
          <a:extLst>
            <a:ext uri="{FF2B5EF4-FFF2-40B4-BE49-F238E27FC236}">
              <a16:creationId xmlns:a16="http://schemas.microsoft.com/office/drawing/2014/main" id="{6F7CE981-2928-4C38-99B4-7A37CCB30D89}"/>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26" name="ZoneTexte 3325">
          <a:extLst>
            <a:ext uri="{FF2B5EF4-FFF2-40B4-BE49-F238E27FC236}">
              <a16:creationId xmlns:a16="http://schemas.microsoft.com/office/drawing/2014/main" id="{F981D1E9-16AA-4529-BC06-F65FF61B745B}"/>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27" name="ZoneTexte 3326">
          <a:extLst>
            <a:ext uri="{FF2B5EF4-FFF2-40B4-BE49-F238E27FC236}">
              <a16:creationId xmlns:a16="http://schemas.microsoft.com/office/drawing/2014/main" id="{FE90705A-328D-4F24-A685-4AC442E1457D}"/>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28" name="ZoneTexte 3327">
          <a:extLst>
            <a:ext uri="{FF2B5EF4-FFF2-40B4-BE49-F238E27FC236}">
              <a16:creationId xmlns:a16="http://schemas.microsoft.com/office/drawing/2014/main" id="{C716318A-BB47-4520-A503-03E26BB6B6D4}"/>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29" name="ZoneTexte 3328">
          <a:extLst>
            <a:ext uri="{FF2B5EF4-FFF2-40B4-BE49-F238E27FC236}">
              <a16:creationId xmlns:a16="http://schemas.microsoft.com/office/drawing/2014/main" id="{30C48DDE-2430-4EF7-97F8-FB0A5A833ECF}"/>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44</xdr:row>
      <xdr:rowOff>0</xdr:rowOff>
    </xdr:from>
    <xdr:ext cx="0" cy="172227"/>
    <xdr:sp macro="" textlink="">
      <xdr:nvSpPr>
        <xdr:cNvPr id="3330" name="ZoneTexte 3329">
          <a:extLst>
            <a:ext uri="{FF2B5EF4-FFF2-40B4-BE49-F238E27FC236}">
              <a16:creationId xmlns:a16="http://schemas.microsoft.com/office/drawing/2014/main" id="{7506B527-4953-47A6-A3B2-71D6C8AC5622}"/>
            </a:ext>
          </a:extLst>
        </xdr:cNvPr>
        <xdr:cNvSpPr txBox="1"/>
      </xdr:nvSpPr>
      <xdr:spPr>
        <a:xfrm>
          <a:off x="0" y="8677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31" name="ZoneTexte 3330">
          <a:extLst>
            <a:ext uri="{FF2B5EF4-FFF2-40B4-BE49-F238E27FC236}">
              <a16:creationId xmlns:a16="http://schemas.microsoft.com/office/drawing/2014/main" id="{7369BE61-A4E3-48A1-B30A-04CCFF06317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32" name="ZoneTexte 3331">
          <a:extLst>
            <a:ext uri="{FF2B5EF4-FFF2-40B4-BE49-F238E27FC236}">
              <a16:creationId xmlns:a16="http://schemas.microsoft.com/office/drawing/2014/main" id="{BA1D1A9B-B7A7-4DD6-9614-B945DDF02EB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33" name="ZoneTexte 3332">
          <a:extLst>
            <a:ext uri="{FF2B5EF4-FFF2-40B4-BE49-F238E27FC236}">
              <a16:creationId xmlns:a16="http://schemas.microsoft.com/office/drawing/2014/main" id="{5C190551-3787-4B9B-A6B9-ED8F16014BF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34" name="ZoneTexte 3333">
          <a:extLst>
            <a:ext uri="{FF2B5EF4-FFF2-40B4-BE49-F238E27FC236}">
              <a16:creationId xmlns:a16="http://schemas.microsoft.com/office/drawing/2014/main" id="{67AA61CF-BDE1-433F-BCC6-253CF87E040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35" name="ZoneTexte 3334">
          <a:extLst>
            <a:ext uri="{FF2B5EF4-FFF2-40B4-BE49-F238E27FC236}">
              <a16:creationId xmlns:a16="http://schemas.microsoft.com/office/drawing/2014/main" id="{CDB7A75D-0FB6-40A0-A7B6-A27C8D95929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36" name="ZoneTexte 3335">
          <a:extLst>
            <a:ext uri="{FF2B5EF4-FFF2-40B4-BE49-F238E27FC236}">
              <a16:creationId xmlns:a16="http://schemas.microsoft.com/office/drawing/2014/main" id="{C1FCAEDB-AE0A-4725-8D17-2C43146B012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37" name="ZoneTexte 3336">
          <a:extLst>
            <a:ext uri="{FF2B5EF4-FFF2-40B4-BE49-F238E27FC236}">
              <a16:creationId xmlns:a16="http://schemas.microsoft.com/office/drawing/2014/main" id="{10FD447A-2C26-4EEB-BD24-FE1BDA2E1BC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38" name="ZoneTexte 3337">
          <a:extLst>
            <a:ext uri="{FF2B5EF4-FFF2-40B4-BE49-F238E27FC236}">
              <a16:creationId xmlns:a16="http://schemas.microsoft.com/office/drawing/2014/main" id="{7E3E1529-66CF-4718-A3D1-EB01DB33E83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39" name="ZoneTexte 3338">
          <a:extLst>
            <a:ext uri="{FF2B5EF4-FFF2-40B4-BE49-F238E27FC236}">
              <a16:creationId xmlns:a16="http://schemas.microsoft.com/office/drawing/2014/main" id="{E20EEF4D-E62A-44CD-81D5-B405A097342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40" name="ZoneTexte 3339">
          <a:extLst>
            <a:ext uri="{FF2B5EF4-FFF2-40B4-BE49-F238E27FC236}">
              <a16:creationId xmlns:a16="http://schemas.microsoft.com/office/drawing/2014/main" id="{D5DBD5CD-93BE-486A-82BF-937082369E7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41" name="ZoneTexte 3340">
          <a:extLst>
            <a:ext uri="{FF2B5EF4-FFF2-40B4-BE49-F238E27FC236}">
              <a16:creationId xmlns:a16="http://schemas.microsoft.com/office/drawing/2014/main" id="{63D839D4-08A4-4996-8925-1A0290B7FD4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42" name="ZoneTexte 3341">
          <a:extLst>
            <a:ext uri="{FF2B5EF4-FFF2-40B4-BE49-F238E27FC236}">
              <a16:creationId xmlns:a16="http://schemas.microsoft.com/office/drawing/2014/main" id="{404F0830-E59A-41D2-BF85-7560A8E94B1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43" name="ZoneTexte 3342">
          <a:extLst>
            <a:ext uri="{FF2B5EF4-FFF2-40B4-BE49-F238E27FC236}">
              <a16:creationId xmlns:a16="http://schemas.microsoft.com/office/drawing/2014/main" id="{9C8EABE4-CD9B-4BCE-8D1C-A0CBDB4DDDD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44" name="ZoneTexte 3343">
          <a:extLst>
            <a:ext uri="{FF2B5EF4-FFF2-40B4-BE49-F238E27FC236}">
              <a16:creationId xmlns:a16="http://schemas.microsoft.com/office/drawing/2014/main" id="{BF25586D-C5D4-413D-82A9-86AECD12278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45" name="ZoneTexte 3344">
          <a:extLst>
            <a:ext uri="{FF2B5EF4-FFF2-40B4-BE49-F238E27FC236}">
              <a16:creationId xmlns:a16="http://schemas.microsoft.com/office/drawing/2014/main" id="{0A3E7A78-F6C7-4482-AA1B-BEF833E9AB2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46" name="ZoneTexte 3345">
          <a:extLst>
            <a:ext uri="{FF2B5EF4-FFF2-40B4-BE49-F238E27FC236}">
              <a16:creationId xmlns:a16="http://schemas.microsoft.com/office/drawing/2014/main" id="{BDF65571-7C36-446E-8DB9-B8F53F2BBFF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47" name="ZoneTexte 3346">
          <a:extLst>
            <a:ext uri="{FF2B5EF4-FFF2-40B4-BE49-F238E27FC236}">
              <a16:creationId xmlns:a16="http://schemas.microsoft.com/office/drawing/2014/main" id="{D36DBD97-8D05-4146-93B7-71CB0DF56AA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48" name="ZoneTexte 3347">
          <a:extLst>
            <a:ext uri="{FF2B5EF4-FFF2-40B4-BE49-F238E27FC236}">
              <a16:creationId xmlns:a16="http://schemas.microsoft.com/office/drawing/2014/main" id="{61E9AA65-94B5-4857-9BA0-0147E27C747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49" name="ZoneTexte 3348">
          <a:extLst>
            <a:ext uri="{FF2B5EF4-FFF2-40B4-BE49-F238E27FC236}">
              <a16:creationId xmlns:a16="http://schemas.microsoft.com/office/drawing/2014/main" id="{D9E2698F-E0AA-4B59-8609-9C9726194BA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50" name="ZoneTexte 3349">
          <a:extLst>
            <a:ext uri="{FF2B5EF4-FFF2-40B4-BE49-F238E27FC236}">
              <a16:creationId xmlns:a16="http://schemas.microsoft.com/office/drawing/2014/main" id="{480D279B-8C35-47AE-AD6F-05192EB644B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51" name="ZoneTexte 3350">
          <a:extLst>
            <a:ext uri="{FF2B5EF4-FFF2-40B4-BE49-F238E27FC236}">
              <a16:creationId xmlns:a16="http://schemas.microsoft.com/office/drawing/2014/main" id="{12A298DD-003D-4024-BE09-09603A7706E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52" name="ZoneTexte 3351">
          <a:extLst>
            <a:ext uri="{FF2B5EF4-FFF2-40B4-BE49-F238E27FC236}">
              <a16:creationId xmlns:a16="http://schemas.microsoft.com/office/drawing/2014/main" id="{32ECDC1D-C27C-4ADA-B500-93EA935C431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53" name="ZoneTexte 3352">
          <a:extLst>
            <a:ext uri="{FF2B5EF4-FFF2-40B4-BE49-F238E27FC236}">
              <a16:creationId xmlns:a16="http://schemas.microsoft.com/office/drawing/2014/main" id="{2760DEA6-73CD-4B44-9093-1DD6FD4AEE1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54" name="ZoneTexte 3353">
          <a:extLst>
            <a:ext uri="{FF2B5EF4-FFF2-40B4-BE49-F238E27FC236}">
              <a16:creationId xmlns:a16="http://schemas.microsoft.com/office/drawing/2014/main" id="{B05E22F6-8A35-471A-80A1-1A9F69D707A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55" name="ZoneTexte 3354">
          <a:extLst>
            <a:ext uri="{FF2B5EF4-FFF2-40B4-BE49-F238E27FC236}">
              <a16:creationId xmlns:a16="http://schemas.microsoft.com/office/drawing/2014/main" id="{992A7D01-C1AA-4BFA-A636-A2682810864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56" name="ZoneTexte 3355">
          <a:extLst>
            <a:ext uri="{FF2B5EF4-FFF2-40B4-BE49-F238E27FC236}">
              <a16:creationId xmlns:a16="http://schemas.microsoft.com/office/drawing/2014/main" id="{37B18B0C-C69D-4E41-886D-57F25E1AFB2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57" name="ZoneTexte 3356">
          <a:extLst>
            <a:ext uri="{FF2B5EF4-FFF2-40B4-BE49-F238E27FC236}">
              <a16:creationId xmlns:a16="http://schemas.microsoft.com/office/drawing/2014/main" id="{921F3A03-E4B3-4C1C-9704-50B34F19089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58" name="ZoneTexte 3357">
          <a:extLst>
            <a:ext uri="{FF2B5EF4-FFF2-40B4-BE49-F238E27FC236}">
              <a16:creationId xmlns:a16="http://schemas.microsoft.com/office/drawing/2014/main" id="{80F7F8D2-0B3C-4B0B-BB64-0F9C2716B3C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59" name="ZoneTexte 3358">
          <a:extLst>
            <a:ext uri="{FF2B5EF4-FFF2-40B4-BE49-F238E27FC236}">
              <a16:creationId xmlns:a16="http://schemas.microsoft.com/office/drawing/2014/main" id="{3F8E84C3-4D74-467C-960E-291CC19025E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60" name="ZoneTexte 3359">
          <a:extLst>
            <a:ext uri="{FF2B5EF4-FFF2-40B4-BE49-F238E27FC236}">
              <a16:creationId xmlns:a16="http://schemas.microsoft.com/office/drawing/2014/main" id="{C2BC1B00-11DB-4552-9D57-68C4589CFD3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61" name="ZoneTexte 3360">
          <a:extLst>
            <a:ext uri="{FF2B5EF4-FFF2-40B4-BE49-F238E27FC236}">
              <a16:creationId xmlns:a16="http://schemas.microsoft.com/office/drawing/2014/main" id="{C5C3D173-3E0D-448B-9030-1A8624C2B5C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62" name="ZoneTexte 3361">
          <a:extLst>
            <a:ext uri="{FF2B5EF4-FFF2-40B4-BE49-F238E27FC236}">
              <a16:creationId xmlns:a16="http://schemas.microsoft.com/office/drawing/2014/main" id="{32731C97-8714-40CF-81E7-F4ECD51BBCB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63" name="ZoneTexte 3362">
          <a:extLst>
            <a:ext uri="{FF2B5EF4-FFF2-40B4-BE49-F238E27FC236}">
              <a16:creationId xmlns:a16="http://schemas.microsoft.com/office/drawing/2014/main" id="{7A985B5F-1F9F-4A47-918B-23D34B0FB9D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64" name="ZoneTexte 3363">
          <a:extLst>
            <a:ext uri="{FF2B5EF4-FFF2-40B4-BE49-F238E27FC236}">
              <a16:creationId xmlns:a16="http://schemas.microsoft.com/office/drawing/2014/main" id="{7968C566-5AC7-421C-85A5-F62234A6FD1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65" name="ZoneTexte 3364">
          <a:extLst>
            <a:ext uri="{FF2B5EF4-FFF2-40B4-BE49-F238E27FC236}">
              <a16:creationId xmlns:a16="http://schemas.microsoft.com/office/drawing/2014/main" id="{C438532F-0EC2-43D1-A5C4-31BA3464A70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66" name="ZoneTexte 3365">
          <a:extLst>
            <a:ext uri="{FF2B5EF4-FFF2-40B4-BE49-F238E27FC236}">
              <a16:creationId xmlns:a16="http://schemas.microsoft.com/office/drawing/2014/main" id="{E93CC6D5-A06C-43E5-AA29-BF350251755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67" name="ZoneTexte 3366">
          <a:extLst>
            <a:ext uri="{FF2B5EF4-FFF2-40B4-BE49-F238E27FC236}">
              <a16:creationId xmlns:a16="http://schemas.microsoft.com/office/drawing/2014/main" id="{364CF381-7CB7-4EB7-ADF1-79508BD216B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68" name="ZoneTexte 3367">
          <a:extLst>
            <a:ext uri="{FF2B5EF4-FFF2-40B4-BE49-F238E27FC236}">
              <a16:creationId xmlns:a16="http://schemas.microsoft.com/office/drawing/2014/main" id="{21ABA190-FC30-46C3-8AE3-206AAD4FB45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69" name="ZoneTexte 3368">
          <a:extLst>
            <a:ext uri="{FF2B5EF4-FFF2-40B4-BE49-F238E27FC236}">
              <a16:creationId xmlns:a16="http://schemas.microsoft.com/office/drawing/2014/main" id="{F449D946-4BF6-4A71-B5BB-86E10B5A860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70" name="ZoneTexte 3369">
          <a:extLst>
            <a:ext uri="{FF2B5EF4-FFF2-40B4-BE49-F238E27FC236}">
              <a16:creationId xmlns:a16="http://schemas.microsoft.com/office/drawing/2014/main" id="{44027745-2864-4FD6-8A20-835F50ECFC9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71" name="ZoneTexte 3370">
          <a:extLst>
            <a:ext uri="{FF2B5EF4-FFF2-40B4-BE49-F238E27FC236}">
              <a16:creationId xmlns:a16="http://schemas.microsoft.com/office/drawing/2014/main" id="{D23E25B1-816F-4684-B072-5FBFE8EE5EB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72" name="ZoneTexte 3371">
          <a:extLst>
            <a:ext uri="{FF2B5EF4-FFF2-40B4-BE49-F238E27FC236}">
              <a16:creationId xmlns:a16="http://schemas.microsoft.com/office/drawing/2014/main" id="{DB0B675E-CEF0-4DB3-8964-0B4CD135E0A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73" name="ZoneTexte 3372">
          <a:extLst>
            <a:ext uri="{FF2B5EF4-FFF2-40B4-BE49-F238E27FC236}">
              <a16:creationId xmlns:a16="http://schemas.microsoft.com/office/drawing/2014/main" id="{41A8541C-0809-42DF-BC09-8897A366430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74" name="ZoneTexte 3373">
          <a:extLst>
            <a:ext uri="{FF2B5EF4-FFF2-40B4-BE49-F238E27FC236}">
              <a16:creationId xmlns:a16="http://schemas.microsoft.com/office/drawing/2014/main" id="{9A79D95F-2DA0-4426-BA42-5D88C3A301A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75" name="ZoneTexte 3374">
          <a:extLst>
            <a:ext uri="{FF2B5EF4-FFF2-40B4-BE49-F238E27FC236}">
              <a16:creationId xmlns:a16="http://schemas.microsoft.com/office/drawing/2014/main" id="{B2113F2C-DDDE-4379-83AB-BC289859272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76" name="ZoneTexte 3375">
          <a:extLst>
            <a:ext uri="{FF2B5EF4-FFF2-40B4-BE49-F238E27FC236}">
              <a16:creationId xmlns:a16="http://schemas.microsoft.com/office/drawing/2014/main" id="{0034134B-C4C8-45DA-929C-453F1DAC9BB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77" name="ZoneTexte 3376">
          <a:extLst>
            <a:ext uri="{FF2B5EF4-FFF2-40B4-BE49-F238E27FC236}">
              <a16:creationId xmlns:a16="http://schemas.microsoft.com/office/drawing/2014/main" id="{52F0CFFB-4C76-4943-BC7E-9544B717EBE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78" name="ZoneTexte 3377">
          <a:extLst>
            <a:ext uri="{FF2B5EF4-FFF2-40B4-BE49-F238E27FC236}">
              <a16:creationId xmlns:a16="http://schemas.microsoft.com/office/drawing/2014/main" id="{EB84BA51-65FA-4E57-9165-F52C56BF0AA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79" name="ZoneTexte 3378">
          <a:extLst>
            <a:ext uri="{FF2B5EF4-FFF2-40B4-BE49-F238E27FC236}">
              <a16:creationId xmlns:a16="http://schemas.microsoft.com/office/drawing/2014/main" id="{E8179D0C-D3CF-445E-A80E-E1C747BE103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80" name="ZoneTexte 3379">
          <a:extLst>
            <a:ext uri="{FF2B5EF4-FFF2-40B4-BE49-F238E27FC236}">
              <a16:creationId xmlns:a16="http://schemas.microsoft.com/office/drawing/2014/main" id="{080C3091-5950-40FC-8DBC-4328D9DF6BDF}"/>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81" name="ZoneTexte 3380">
          <a:extLst>
            <a:ext uri="{FF2B5EF4-FFF2-40B4-BE49-F238E27FC236}">
              <a16:creationId xmlns:a16="http://schemas.microsoft.com/office/drawing/2014/main" id="{BB652A6B-84BB-42D9-A69C-65F3334AC1A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82" name="ZoneTexte 3381">
          <a:extLst>
            <a:ext uri="{FF2B5EF4-FFF2-40B4-BE49-F238E27FC236}">
              <a16:creationId xmlns:a16="http://schemas.microsoft.com/office/drawing/2014/main" id="{B3C90547-E599-4302-8280-5EBD4027FC6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83" name="ZoneTexte 3382">
          <a:extLst>
            <a:ext uri="{FF2B5EF4-FFF2-40B4-BE49-F238E27FC236}">
              <a16:creationId xmlns:a16="http://schemas.microsoft.com/office/drawing/2014/main" id="{DC8438AE-40D0-48D8-B90A-A61037A6C73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84" name="ZoneTexte 3383">
          <a:extLst>
            <a:ext uri="{FF2B5EF4-FFF2-40B4-BE49-F238E27FC236}">
              <a16:creationId xmlns:a16="http://schemas.microsoft.com/office/drawing/2014/main" id="{E9038065-01B1-4FBE-A82D-9A8968F14E2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85" name="ZoneTexte 3384">
          <a:extLst>
            <a:ext uri="{FF2B5EF4-FFF2-40B4-BE49-F238E27FC236}">
              <a16:creationId xmlns:a16="http://schemas.microsoft.com/office/drawing/2014/main" id="{C232B236-206F-4511-92C0-F62C8FBAC11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86" name="ZoneTexte 3385">
          <a:extLst>
            <a:ext uri="{FF2B5EF4-FFF2-40B4-BE49-F238E27FC236}">
              <a16:creationId xmlns:a16="http://schemas.microsoft.com/office/drawing/2014/main" id="{9187A1C7-241B-4D28-B128-6FBAB466D16F}"/>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87" name="ZoneTexte 3386">
          <a:extLst>
            <a:ext uri="{FF2B5EF4-FFF2-40B4-BE49-F238E27FC236}">
              <a16:creationId xmlns:a16="http://schemas.microsoft.com/office/drawing/2014/main" id="{6BD9EE4C-D9E8-49DD-A610-7B02AFA2BE3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88" name="ZoneTexte 3387">
          <a:extLst>
            <a:ext uri="{FF2B5EF4-FFF2-40B4-BE49-F238E27FC236}">
              <a16:creationId xmlns:a16="http://schemas.microsoft.com/office/drawing/2014/main" id="{3CEB5103-AB25-479B-AA78-3801FA4063B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89" name="ZoneTexte 3388">
          <a:extLst>
            <a:ext uri="{FF2B5EF4-FFF2-40B4-BE49-F238E27FC236}">
              <a16:creationId xmlns:a16="http://schemas.microsoft.com/office/drawing/2014/main" id="{3AADDA1F-8A4C-4769-9A1E-58B958C2921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90" name="ZoneTexte 3389">
          <a:extLst>
            <a:ext uri="{FF2B5EF4-FFF2-40B4-BE49-F238E27FC236}">
              <a16:creationId xmlns:a16="http://schemas.microsoft.com/office/drawing/2014/main" id="{F446D371-073E-4F7B-9C0A-57A5B04F888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91" name="ZoneTexte 3390">
          <a:extLst>
            <a:ext uri="{FF2B5EF4-FFF2-40B4-BE49-F238E27FC236}">
              <a16:creationId xmlns:a16="http://schemas.microsoft.com/office/drawing/2014/main" id="{A122EBC2-BD8A-49F1-89D0-892EFCEAC0A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92" name="ZoneTexte 3391">
          <a:extLst>
            <a:ext uri="{FF2B5EF4-FFF2-40B4-BE49-F238E27FC236}">
              <a16:creationId xmlns:a16="http://schemas.microsoft.com/office/drawing/2014/main" id="{325F9EF7-A0C3-4A5D-A59A-6BB1C92442C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93" name="ZoneTexte 3392">
          <a:extLst>
            <a:ext uri="{FF2B5EF4-FFF2-40B4-BE49-F238E27FC236}">
              <a16:creationId xmlns:a16="http://schemas.microsoft.com/office/drawing/2014/main" id="{51C01A49-68C8-4907-99BA-E6D50A18A43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94" name="ZoneTexte 3393">
          <a:extLst>
            <a:ext uri="{FF2B5EF4-FFF2-40B4-BE49-F238E27FC236}">
              <a16:creationId xmlns:a16="http://schemas.microsoft.com/office/drawing/2014/main" id="{2F39147E-6055-40F0-B6A2-7539A32EDB7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95" name="ZoneTexte 3394">
          <a:extLst>
            <a:ext uri="{FF2B5EF4-FFF2-40B4-BE49-F238E27FC236}">
              <a16:creationId xmlns:a16="http://schemas.microsoft.com/office/drawing/2014/main" id="{67E8AE09-01EC-4539-8001-E2E4540F6F4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96" name="ZoneTexte 3395">
          <a:extLst>
            <a:ext uri="{FF2B5EF4-FFF2-40B4-BE49-F238E27FC236}">
              <a16:creationId xmlns:a16="http://schemas.microsoft.com/office/drawing/2014/main" id="{F782FA16-E1C6-4815-9252-45E89E89560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97" name="ZoneTexte 3396">
          <a:extLst>
            <a:ext uri="{FF2B5EF4-FFF2-40B4-BE49-F238E27FC236}">
              <a16:creationId xmlns:a16="http://schemas.microsoft.com/office/drawing/2014/main" id="{76B4018E-B063-4F03-9228-F38441CB072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98" name="ZoneTexte 3397">
          <a:extLst>
            <a:ext uri="{FF2B5EF4-FFF2-40B4-BE49-F238E27FC236}">
              <a16:creationId xmlns:a16="http://schemas.microsoft.com/office/drawing/2014/main" id="{5D5EAE95-FA0E-496B-806D-DE158BA7978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399" name="ZoneTexte 3398">
          <a:extLst>
            <a:ext uri="{FF2B5EF4-FFF2-40B4-BE49-F238E27FC236}">
              <a16:creationId xmlns:a16="http://schemas.microsoft.com/office/drawing/2014/main" id="{09BF45E6-C8B7-4330-BF9B-AF3F791B5F7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00" name="ZoneTexte 3399">
          <a:extLst>
            <a:ext uri="{FF2B5EF4-FFF2-40B4-BE49-F238E27FC236}">
              <a16:creationId xmlns:a16="http://schemas.microsoft.com/office/drawing/2014/main" id="{FA331E6B-32C7-4997-8BCD-01865DEBA78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01" name="ZoneTexte 3400">
          <a:extLst>
            <a:ext uri="{FF2B5EF4-FFF2-40B4-BE49-F238E27FC236}">
              <a16:creationId xmlns:a16="http://schemas.microsoft.com/office/drawing/2014/main" id="{34312576-E537-423F-BC00-7ACFE6A0F46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02" name="ZoneTexte 3401">
          <a:extLst>
            <a:ext uri="{FF2B5EF4-FFF2-40B4-BE49-F238E27FC236}">
              <a16:creationId xmlns:a16="http://schemas.microsoft.com/office/drawing/2014/main" id="{9D602380-00D4-4C04-AF65-DAE66544D36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03" name="ZoneTexte 3402">
          <a:extLst>
            <a:ext uri="{FF2B5EF4-FFF2-40B4-BE49-F238E27FC236}">
              <a16:creationId xmlns:a16="http://schemas.microsoft.com/office/drawing/2014/main" id="{787CC22F-27F9-4790-A4B3-FE4DEF776DE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04" name="ZoneTexte 3403">
          <a:extLst>
            <a:ext uri="{FF2B5EF4-FFF2-40B4-BE49-F238E27FC236}">
              <a16:creationId xmlns:a16="http://schemas.microsoft.com/office/drawing/2014/main" id="{496B782B-5F67-4406-BD04-8EE978152A1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05" name="ZoneTexte 3404">
          <a:extLst>
            <a:ext uri="{FF2B5EF4-FFF2-40B4-BE49-F238E27FC236}">
              <a16:creationId xmlns:a16="http://schemas.microsoft.com/office/drawing/2014/main" id="{0264396F-2798-4698-9A07-6E2596FE3EE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06" name="ZoneTexte 3405">
          <a:extLst>
            <a:ext uri="{FF2B5EF4-FFF2-40B4-BE49-F238E27FC236}">
              <a16:creationId xmlns:a16="http://schemas.microsoft.com/office/drawing/2014/main" id="{2EAB4921-E232-4FED-9152-A3F1D001EEE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07" name="ZoneTexte 3406">
          <a:extLst>
            <a:ext uri="{FF2B5EF4-FFF2-40B4-BE49-F238E27FC236}">
              <a16:creationId xmlns:a16="http://schemas.microsoft.com/office/drawing/2014/main" id="{9286D5B8-39BE-4F0D-B2D6-16429B7A73F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08" name="ZoneTexte 3407">
          <a:extLst>
            <a:ext uri="{FF2B5EF4-FFF2-40B4-BE49-F238E27FC236}">
              <a16:creationId xmlns:a16="http://schemas.microsoft.com/office/drawing/2014/main" id="{24376851-FD7C-43DD-92A7-29405B65EA3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09" name="ZoneTexte 3408">
          <a:extLst>
            <a:ext uri="{FF2B5EF4-FFF2-40B4-BE49-F238E27FC236}">
              <a16:creationId xmlns:a16="http://schemas.microsoft.com/office/drawing/2014/main" id="{64C0846C-F9E3-4454-8D6B-B99E0E2FE38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10" name="ZoneTexte 3409">
          <a:extLst>
            <a:ext uri="{FF2B5EF4-FFF2-40B4-BE49-F238E27FC236}">
              <a16:creationId xmlns:a16="http://schemas.microsoft.com/office/drawing/2014/main" id="{4CA17344-0EA3-4B65-B447-8EC8BE0A08E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11" name="ZoneTexte 3410">
          <a:extLst>
            <a:ext uri="{FF2B5EF4-FFF2-40B4-BE49-F238E27FC236}">
              <a16:creationId xmlns:a16="http://schemas.microsoft.com/office/drawing/2014/main" id="{7FCC7028-A401-4E91-B038-A93FE35D896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12" name="ZoneTexte 3411">
          <a:extLst>
            <a:ext uri="{FF2B5EF4-FFF2-40B4-BE49-F238E27FC236}">
              <a16:creationId xmlns:a16="http://schemas.microsoft.com/office/drawing/2014/main" id="{5D0F8A9C-6624-4A68-8632-7148622C935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13" name="ZoneTexte 3412">
          <a:extLst>
            <a:ext uri="{FF2B5EF4-FFF2-40B4-BE49-F238E27FC236}">
              <a16:creationId xmlns:a16="http://schemas.microsoft.com/office/drawing/2014/main" id="{703AC626-60E7-499B-ADE3-B71B3666E2C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14" name="ZoneTexte 3413">
          <a:extLst>
            <a:ext uri="{FF2B5EF4-FFF2-40B4-BE49-F238E27FC236}">
              <a16:creationId xmlns:a16="http://schemas.microsoft.com/office/drawing/2014/main" id="{887AC868-DA63-412F-81EC-00B60CEF093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15" name="ZoneTexte 3414">
          <a:extLst>
            <a:ext uri="{FF2B5EF4-FFF2-40B4-BE49-F238E27FC236}">
              <a16:creationId xmlns:a16="http://schemas.microsoft.com/office/drawing/2014/main" id="{34AFC5B7-0BED-4D46-8EB8-CEA31961CEC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16" name="ZoneTexte 3415">
          <a:extLst>
            <a:ext uri="{FF2B5EF4-FFF2-40B4-BE49-F238E27FC236}">
              <a16:creationId xmlns:a16="http://schemas.microsoft.com/office/drawing/2014/main" id="{97A83DB2-5F4F-414D-8F73-72D94036556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17" name="ZoneTexte 3416">
          <a:extLst>
            <a:ext uri="{FF2B5EF4-FFF2-40B4-BE49-F238E27FC236}">
              <a16:creationId xmlns:a16="http://schemas.microsoft.com/office/drawing/2014/main" id="{ECF7BB87-54D1-459B-876E-3A521B1EBEE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18" name="ZoneTexte 3417">
          <a:extLst>
            <a:ext uri="{FF2B5EF4-FFF2-40B4-BE49-F238E27FC236}">
              <a16:creationId xmlns:a16="http://schemas.microsoft.com/office/drawing/2014/main" id="{B44E6036-E50F-45D4-A1D7-B69304519E7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19" name="ZoneTexte 3418">
          <a:extLst>
            <a:ext uri="{FF2B5EF4-FFF2-40B4-BE49-F238E27FC236}">
              <a16:creationId xmlns:a16="http://schemas.microsoft.com/office/drawing/2014/main" id="{187A9237-74B8-4C64-84CB-1711FD1EB38F}"/>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20" name="ZoneTexte 3419">
          <a:extLst>
            <a:ext uri="{FF2B5EF4-FFF2-40B4-BE49-F238E27FC236}">
              <a16:creationId xmlns:a16="http://schemas.microsoft.com/office/drawing/2014/main" id="{7A72DD42-4B53-48CC-BE98-D4ADC2D3ACA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21" name="ZoneTexte 3420">
          <a:extLst>
            <a:ext uri="{FF2B5EF4-FFF2-40B4-BE49-F238E27FC236}">
              <a16:creationId xmlns:a16="http://schemas.microsoft.com/office/drawing/2014/main" id="{6940E832-94C1-4217-8068-1DAEFCB43D2F}"/>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22" name="ZoneTexte 3421">
          <a:extLst>
            <a:ext uri="{FF2B5EF4-FFF2-40B4-BE49-F238E27FC236}">
              <a16:creationId xmlns:a16="http://schemas.microsoft.com/office/drawing/2014/main" id="{649A84AA-149E-4F49-8F49-3DB9BA8DA49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23" name="ZoneTexte 3422">
          <a:extLst>
            <a:ext uri="{FF2B5EF4-FFF2-40B4-BE49-F238E27FC236}">
              <a16:creationId xmlns:a16="http://schemas.microsoft.com/office/drawing/2014/main" id="{F4E1E689-8A38-4AD1-B0AA-8096513CA46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24" name="ZoneTexte 3423">
          <a:extLst>
            <a:ext uri="{FF2B5EF4-FFF2-40B4-BE49-F238E27FC236}">
              <a16:creationId xmlns:a16="http://schemas.microsoft.com/office/drawing/2014/main" id="{69908AEE-C015-4315-B4B6-FD77AC18510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25" name="ZoneTexte 3424">
          <a:extLst>
            <a:ext uri="{FF2B5EF4-FFF2-40B4-BE49-F238E27FC236}">
              <a16:creationId xmlns:a16="http://schemas.microsoft.com/office/drawing/2014/main" id="{95D8F9EF-989A-4382-A360-025A2CF7EBC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26" name="ZoneTexte 3425">
          <a:extLst>
            <a:ext uri="{FF2B5EF4-FFF2-40B4-BE49-F238E27FC236}">
              <a16:creationId xmlns:a16="http://schemas.microsoft.com/office/drawing/2014/main" id="{2AC69885-745B-4428-B466-200B4B0A096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27" name="ZoneTexte 3426">
          <a:extLst>
            <a:ext uri="{FF2B5EF4-FFF2-40B4-BE49-F238E27FC236}">
              <a16:creationId xmlns:a16="http://schemas.microsoft.com/office/drawing/2014/main" id="{6BB24C12-5AFD-41EE-A103-DA4DB57EC3B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28" name="ZoneTexte 3427">
          <a:extLst>
            <a:ext uri="{FF2B5EF4-FFF2-40B4-BE49-F238E27FC236}">
              <a16:creationId xmlns:a16="http://schemas.microsoft.com/office/drawing/2014/main" id="{5064F7DE-FB7A-4429-9276-D2FDBE25F09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29" name="ZoneTexte 3428">
          <a:extLst>
            <a:ext uri="{FF2B5EF4-FFF2-40B4-BE49-F238E27FC236}">
              <a16:creationId xmlns:a16="http://schemas.microsoft.com/office/drawing/2014/main" id="{32916031-5EC0-4DC5-8BFF-E6DA76A669A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30" name="ZoneTexte 3429">
          <a:extLst>
            <a:ext uri="{FF2B5EF4-FFF2-40B4-BE49-F238E27FC236}">
              <a16:creationId xmlns:a16="http://schemas.microsoft.com/office/drawing/2014/main" id="{FC126B59-3FBC-46F3-8EDC-12794D0AEF0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31" name="ZoneTexte 3430">
          <a:extLst>
            <a:ext uri="{FF2B5EF4-FFF2-40B4-BE49-F238E27FC236}">
              <a16:creationId xmlns:a16="http://schemas.microsoft.com/office/drawing/2014/main" id="{13C4DFEF-E816-48BD-B5DF-7C370BBBA38F}"/>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32" name="ZoneTexte 3431">
          <a:extLst>
            <a:ext uri="{FF2B5EF4-FFF2-40B4-BE49-F238E27FC236}">
              <a16:creationId xmlns:a16="http://schemas.microsoft.com/office/drawing/2014/main" id="{FFD3BF5D-1866-4029-A5F9-0683F2E64BC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33" name="ZoneTexte 3432">
          <a:extLst>
            <a:ext uri="{FF2B5EF4-FFF2-40B4-BE49-F238E27FC236}">
              <a16:creationId xmlns:a16="http://schemas.microsoft.com/office/drawing/2014/main" id="{2F6B38C1-67A5-4DC3-80F0-BA95DCC84B1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34" name="ZoneTexte 3433">
          <a:extLst>
            <a:ext uri="{FF2B5EF4-FFF2-40B4-BE49-F238E27FC236}">
              <a16:creationId xmlns:a16="http://schemas.microsoft.com/office/drawing/2014/main" id="{09ABFDCA-A258-45BA-9DAA-9F637F2ACE4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35" name="ZoneTexte 3434">
          <a:extLst>
            <a:ext uri="{FF2B5EF4-FFF2-40B4-BE49-F238E27FC236}">
              <a16:creationId xmlns:a16="http://schemas.microsoft.com/office/drawing/2014/main" id="{6E622FFA-20AB-486F-9F14-F478EDCA0CDF}"/>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36" name="ZoneTexte 3435">
          <a:extLst>
            <a:ext uri="{FF2B5EF4-FFF2-40B4-BE49-F238E27FC236}">
              <a16:creationId xmlns:a16="http://schemas.microsoft.com/office/drawing/2014/main" id="{F409C484-0585-46A2-9140-270FDBEA7BA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37" name="ZoneTexte 3436">
          <a:extLst>
            <a:ext uri="{FF2B5EF4-FFF2-40B4-BE49-F238E27FC236}">
              <a16:creationId xmlns:a16="http://schemas.microsoft.com/office/drawing/2014/main" id="{A45CA82C-4F8F-406E-BC4D-19E2E61A92F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38" name="ZoneTexte 3437">
          <a:extLst>
            <a:ext uri="{FF2B5EF4-FFF2-40B4-BE49-F238E27FC236}">
              <a16:creationId xmlns:a16="http://schemas.microsoft.com/office/drawing/2014/main" id="{C94A9C31-E5C7-4C8B-98EF-ABADB775AFC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39" name="ZoneTexte 3438">
          <a:extLst>
            <a:ext uri="{FF2B5EF4-FFF2-40B4-BE49-F238E27FC236}">
              <a16:creationId xmlns:a16="http://schemas.microsoft.com/office/drawing/2014/main" id="{F9ADB258-8660-4D50-9B8A-151BB829358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40" name="ZoneTexte 3439">
          <a:extLst>
            <a:ext uri="{FF2B5EF4-FFF2-40B4-BE49-F238E27FC236}">
              <a16:creationId xmlns:a16="http://schemas.microsoft.com/office/drawing/2014/main" id="{78432289-FC48-4AEE-A14F-DC8399AA619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41" name="ZoneTexte 3440">
          <a:extLst>
            <a:ext uri="{FF2B5EF4-FFF2-40B4-BE49-F238E27FC236}">
              <a16:creationId xmlns:a16="http://schemas.microsoft.com/office/drawing/2014/main" id="{D4768B62-FD8F-4020-965D-0F3093F978B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42" name="ZoneTexte 3441">
          <a:extLst>
            <a:ext uri="{FF2B5EF4-FFF2-40B4-BE49-F238E27FC236}">
              <a16:creationId xmlns:a16="http://schemas.microsoft.com/office/drawing/2014/main" id="{7BEBC42C-54FA-4934-BDD8-2F04C039C74F}"/>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43" name="ZoneTexte 3442">
          <a:extLst>
            <a:ext uri="{FF2B5EF4-FFF2-40B4-BE49-F238E27FC236}">
              <a16:creationId xmlns:a16="http://schemas.microsoft.com/office/drawing/2014/main" id="{D11BF7AB-2323-4084-84F4-DF35F33990E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44" name="ZoneTexte 3443">
          <a:extLst>
            <a:ext uri="{FF2B5EF4-FFF2-40B4-BE49-F238E27FC236}">
              <a16:creationId xmlns:a16="http://schemas.microsoft.com/office/drawing/2014/main" id="{EE8D34D8-79D2-474F-AC31-434D5976EA1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45" name="ZoneTexte 3444">
          <a:extLst>
            <a:ext uri="{FF2B5EF4-FFF2-40B4-BE49-F238E27FC236}">
              <a16:creationId xmlns:a16="http://schemas.microsoft.com/office/drawing/2014/main" id="{8BC8410C-3C84-472C-BC09-F62557B1C5C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46" name="ZoneTexte 3445">
          <a:extLst>
            <a:ext uri="{FF2B5EF4-FFF2-40B4-BE49-F238E27FC236}">
              <a16:creationId xmlns:a16="http://schemas.microsoft.com/office/drawing/2014/main" id="{9DCAC64C-F4B4-4279-8685-E4A1227F4A6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47" name="ZoneTexte 3446">
          <a:extLst>
            <a:ext uri="{FF2B5EF4-FFF2-40B4-BE49-F238E27FC236}">
              <a16:creationId xmlns:a16="http://schemas.microsoft.com/office/drawing/2014/main" id="{BC6D6422-06D8-4C24-9771-199E83B1EE8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48" name="ZoneTexte 3447">
          <a:extLst>
            <a:ext uri="{FF2B5EF4-FFF2-40B4-BE49-F238E27FC236}">
              <a16:creationId xmlns:a16="http://schemas.microsoft.com/office/drawing/2014/main" id="{CAEBEA09-D578-4FC9-BCD1-64275022071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49" name="ZoneTexte 3448">
          <a:extLst>
            <a:ext uri="{FF2B5EF4-FFF2-40B4-BE49-F238E27FC236}">
              <a16:creationId xmlns:a16="http://schemas.microsoft.com/office/drawing/2014/main" id="{E8DDB8BE-B259-4443-A5C9-9E996982F15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50" name="ZoneTexte 3449">
          <a:extLst>
            <a:ext uri="{FF2B5EF4-FFF2-40B4-BE49-F238E27FC236}">
              <a16:creationId xmlns:a16="http://schemas.microsoft.com/office/drawing/2014/main" id="{69C36FA3-053B-4BFB-8B0D-ED373D63F96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51" name="ZoneTexte 3450">
          <a:extLst>
            <a:ext uri="{FF2B5EF4-FFF2-40B4-BE49-F238E27FC236}">
              <a16:creationId xmlns:a16="http://schemas.microsoft.com/office/drawing/2014/main" id="{F6018051-10A9-422F-9FE0-3984CB9E34BF}"/>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52" name="ZoneTexte 3451">
          <a:extLst>
            <a:ext uri="{FF2B5EF4-FFF2-40B4-BE49-F238E27FC236}">
              <a16:creationId xmlns:a16="http://schemas.microsoft.com/office/drawing/2014/main" id="{373B7711-4FFA-4C24-89A6-C97CA8BB92E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53" name="ZoneTexte 3452">
          <a:extLst>
            <a:ext uri="{FF2B5EF4-FFF2-40B4-BE49-F238E27FC236}">
              <a16:creationId xmlns:a16="http://schemas.microsoft.com/office/drawing/2014/main" id="{37D2CD47-D8BE-45F3-ABCC-B85CB4E3603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54" name="ZoneTexte 3453">
          <a:extLst>
            <a:ext uri="{FF2B5EF4-FFF2-40B4-BE49-F238E27FC236}">
              <a16:creationId xmlns:a16="http://schemas.microsoft.com/office/drawing/2014/main" id="{CFACCEF7-888D-4FF1-81AA-E72FC816345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55" name="ZoneTexte 3454">
          <a:extLst>
            <a:ext uri="{FF2B5EF4-FFF2-40B4-BE49-F238E27FC236}">
              <a16:creationId xmlns:a16="http://schemas.microsoft.com/office/drawing/2014/main" id="{08D34B74-B7A5-4E3C-8637-7B83134DD18F}"/>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56" name="ZoneTexte 3455">
          <a:extLst>
            <a:ext uri="{FF2B5EF4-FFF2-40B4-BE49-F238E27FC236}">
              <a16:creationId xmlns:a16="http://schemas.microsoft.com/office/drawing/2014/main" id="{F3E8D57E-66D2-4011-A049-DF6CA0A4EF6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57" name="ZoneTexte 3456">
          <a:extLst>
            <a:ext uri="{FF2B5EF4-FFF2-40B4-BE49-F238E27FC236}">
              <a16:creationId xmlns:a16="http://schemas.microsoft.com/office/drawing/2014/main" id="{6CDC90A4-653C-45D6-A5E3-D61FFE59F2D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58" name="ZoneTexte 3457">
          <a:extLst>
            <a:ext uri="{FF2B5EF4-FFF2-40B4-BE49-F238E27FC236}">
              <a16:creationId xmlns:a16="http://schemas.microsoft.com/office/drawing/2014/main" id="{5C8CED3E-B5F2-47B2-A35D-EE4A261FAC6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59" name="ZoneTexte 3458">
          <a:extLst>
            <a:ext uri="{FF2B5EF4-FFF2-40B4-BE49-F238E27FC236}">
              <a16:creationId xmlns:a16="http://schemas.microsoft.com/office/drawing/2014/main" id="{66E20424-294F-4142-9897-E81B4D3BCF8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60" name="ZoneTexte 3459">
          <a:extLst>
            <a:ext uri="{FF2B5EF4-FFF2-40B4-BE49-F238E27FC236}">
              <a16:creationId xmlns:a16="http://schemas.microsoft.com/office/drawing/2014/main" id="{FF6EFFFF-4FCE-4892-9566-19C330F6EA8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61" name="ZoneTexte 3460">
          <a:extLst>
            <a:ext uri="{FF2B5EF4-FFF2-40B4-BE49-F238E27FC236}">
              <a16:creationId xmlns:a16="http://schemas.microsoft.com/office/drawing/2014/main" id="{C09906C8-A35D-42D6-B686-3610E67FD59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62" name="ZoneTexte 3461">
          <a:extLst>
            <a:ext uri="{FF2B5EF4-FFF2-40B4-BE49-F238E27FC236}">
              <a16:creationId xmlns:a16="http://schemas.microsoft.com/office/drawing/2014/main" id="{BF997434-F0AA-4ADD-B953-65F4AB6BD7C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63" name="ZoneTexte 3462">
          <a:extLst>
            <a:ext uri="{FF2B5EF4-FFF2-40B4-BE49-F238E27FC236}">
              <a16:creationId xmlns:a16="http://schemas.microsoft.com/office/drawing/2014/main" id="{1C041DE3-3C7D-4630-B8DD-EBAFF309852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64" name="ZoneTexte 3463">
          <a:extLst>
            <a:ext uri="{FF2B5EF4-FFF2-40B4-BE49-F238E27FC236}">
              <a16:creationId xmlns:a16="http://schemas.microsoft.com/office/drawing/2014/main" id="{EEAA762C-057F-49EC-BECA-FF373386D36F}"/>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65" name="ZoneTexte 3464">
          <a:extLst>
            <a:ext uri="{FF2B5EF4-FFF2-40B4-BE49-F238E27FC236}">
              <a16:creationId xmlns:a16="http://schemas.microsoft.com/office/drawing/2014/main" id="{B096D4F0-0FB6-4070-A45D-4641BDE0ADF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66" name="ZoneTexte 3465">
          <a:extLst>
            <a:ext uri="{FF2B5EF4-FFF2-40B4-BE49-F238E27FC236}">
              <a16:creationId xmlns:a16="http://schemas.microsoft.com/office/drawing/2014/main" id="{F51668C4-7096-407A-9284-8443D79EA7C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67" name="ZoneTexte 3466">
          <a:extLst>
            <a:ext uri="{FF2B5EF4-FFF2-40B4-BE49-F238E27FC236}">
              <a16:creationId xmlns:a16="http://schemas.microsoft.com/office/drawing/2014/main" id="{8D634337-A18F-46E9-BDAD-69A59D6959C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68" name="ZoneTexte 3467">
          <a:extLst>
            <a:ext uri="{FF2B5EF4-FFF2-40B4-BE49-F238E27FC236}">
              <a16:creationId xmlns:a16="http://schemas.microsoft.com/office/drawing/2014/main" id="{4136DF0C-E64D-49DE-A3E1-97369973286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69" name="ZoneTexte 3468">
          <a:extLst>
            <a:ext uri="{FF2B5EF4-FFF2-40B4-BE49-F238E27FC236}">
              <a16:creationId xmlns:a16="http://schemas.microsoft.com/office/drawing/2014/main" id="{DDB184BF-3E9D-40C2-A9F4-AE47A6D4D8E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70" name="ZoneTexte 3469">
          <a:extLst>
            <a:ext uri="{FF2B5EF4-FFF2-40B4-BE49-F238E27FC236}">
              <a16:creationId xmlns:a16="http://schemas.microsoft.com/office/drawing/2014/main" id="{0A0E42FA-F4EA-4758-9EDF-63F6F25B33C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71" name="ZoneTexte 3470">
          <a:extLst>
            <a:ext uri="{FF2B5EF4-FFF2-40B4-BE49-F238E27FC236}">
              <a16:creationId xmlns:a16="http://schemas.microsoft.com/office/drawing/2014/main" id="{BC05A497-F3B1-4971-84F8-DF516702688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72" name="ZoneTexte 3471">
          <a:extLst>
            <a:ext uri="{FF2B5EF4-FFF2-40B4-BE49-F238E27FC236}">
              <a16:creationId xmlns:a16="http://schemas.microsoft.com/office/drawing/2014/main" id="{6FA07F88-9E2B-4AAF-8369-9F72BE261E4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73" name="ZoneTexte 3472">
          <a:extLst>
            <a:ext uri="{FF2B5EF4-FFF2-40B4-BE49-F238E27FC236}">
              <a16:creationId xmlns:a16="http://schemas.microsoft.com/office/drawing/2014/main" id="{6C00DA80-3650-4644-98EB-17C1FCCD5CC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74" name="ZoneTexte 3473">
          <a:extLst>
            <a:ext uri="{FF2B5EF4-FFF2-40B4-BE49-F238E27FC236}">
              <a16:creationId xmlns:a16="http://schemas.microsoft.com/office/drawing/2014/main" id="{84550B77-30F4-4D12-B81B-0EF5F4270E2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75" name="ZoneTexte 3474">
          <a:extLst>
            <a:ext uri="{FF2B5EF4-FFF2-40B4-BE49-F238E27FC236}">
              <a16:creationId xmlns:a16="http://schemas.microsoft.com/office/drawing/2014/main" id="{1C10C122-1E84-49AC-BD84-970AECF6A17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76" name="ZoneTexte 3475">
          <a:extLst>
            <a:ext uri="{FF2B5EF4-FFF2-40B4-BE49-F238E27FC236}">
              <a16:creationId xmlns:a16="http://schemas.microsoft.com/office/drawing/2014/main" id="{6090F2A4-7B5E-4DCF-AFD7-A548CFC0759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77" name="ZoneTexte 3476">
          <a:extLst>
            <a:ext uri="{FF2B5EF4-FFF2-40B4-BE49-F238E27FC236}">
              <a16:creationId xmlns:a16="http://schemas.microsoft.com/office/drawing/2014/main" id="{10E17CA6-E71C-4E44-A96B-5ABBA20AC23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78" name="ZoneTexte 3477">
          <a:extLst>
            <a:ext uri="{FF2B5EF4-FFF2-40B4-BE49-F238E27FC236}">
              <a16:creationId xmlns:a16="http://schemas.microsoft.com/office/drawing/2014/main" id="{261C214D-91C1-4C74-9E25-61DC1723352F}"/>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79" name="ZoneTexte 3478">
          <a:extLst>
            <a:ext uri="{FF2B5EF4-FFF2-40B4-BE49-F238E27FC236}">
              <a16:creationId xmlns:a16="http://schemas.microsoft.com/office/drawing/2014/main" id="{5065F834-A1F5-475D-9146-3CD63C49845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80" name="ZoneTexte 3479">
          <a:extLst>
            <a:ext uri="{FF2B5EF4-FFF2-40B4-BE49-F238E27FC236}">
              <a16:creationId xmlns:a16="http://schemas.microsoft.com/office/drawing/2014/main" id="{3C6B317D-BBB3-41B1-8C55-C5B2E754545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81" name="ZoneTexte 3480">
          <a:extLst>
            <a:ext uri="{FF2B5EF4-FFF2-40B4-BE49-F238E27FC236}">
              <a16:creationId xmlns:a16="http://schemas.microsoft.com/office/drawing/2014/main" id="{F4133610-14F9-4F86-ACB2-221604F3818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82" name="ZoneTexte 3481">
          <a:extLst>
            <a:ext uri="{FF2B5EF4-FFF2-40B4-BE49-F238E27FC236}">
              <a16:creationId xmlns:a16="http://schemas.microsoft.com/office/drawing/2014/main" id="{9F50D1BA-94AE-4237-968F-E9F6CC090FA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83" name="ZoneTexte 3482">
          <a:extLst>
            <a:ext uri="{FF2B5EF4-FFF2-40B4-BE49-F238E27FC236}">
              <a16:creationId xmlns:a16="http://schemas.microsoft.com/office/drawing/2014/main" id="{B6698835-7DCB-4F5E-8B09-6A0A49CC3C9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84" name="ZoneTexte 3483">
          <a:extLst>
            <a:ext uri="{FF2B5EF4-FFF2-40B4-BE49-F238E27FC236}">
              <a16:creationId xmlns:a16="http://schemas.microsoft.com/office/drawing/2014/main" id="{7B05BC67-1EE7-4773-A60F-1246A4CD774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85" name="ZoneTexte 3484">
          <a:extLst>
            <a:ext uri="{FF2B5EF4-FFF2-40B4-BE49-F238E27FC236}">
              <a16:creationId xmlns:a16="http://schemas.microsoft.com/office/drawing/2014/main" id="{951DEDB5-4F3F-4E83-884A-415C824B17E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86" name="ZoneTexte 3485">
          <a:extLst>
            <a:ext uri="{FF2B5EF4-FFF2-40B4-BE49-F238E27FC236}">
              <a16:creationId xmlns:a16="http://schemas.microsoft.com/office/drawing/2014/main" id="{301E0832-2473-4AEA-AFCA-CD6D8FC401B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87" name="ZoneTexte 3486">
          <a:extLst>
            <a:ext uri="{FF2B5EF4-FFF2-40B4-BE49-F238E27FC236}">
              <a16:creationId xmlns:a16="http://schemas.microsoft.com/office/drawing/2014/main" id="{946E3D9E-2F31-473D-B586-407A74BD63E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88" name="ZoneTexte 3487">
          <a:extLst>
            <a:ext uri="{FF2B5EF4-FFF2-40B4-BE49-F238E27FC236}">
              <a16:creationId xmlns:a16="http://schemas.microsoft.com/office/drawing/2014/main" id="{BE999860-274F-44BB-AE7C-201997CED7A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89" name="ZoneTexte 3488">
          <a:extLst>
            <a:ext uri="{FF2B5EF4-FFF2-40B4-BE49-F238E27FC236}">
              <a16:creationId xmlns:a16="http://schemas.microsoft.com/office/drawing/2014/main" id="{B7E21ACE-A9E5-47F4-99E0-081C71EBF46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90" name="ZoneTexte 3489">
          <a:extLst>
            <a:ext uri="{FF2B5EF4-FFF2-40B4-BE49-F238E27FC236}">
              <a16:creationId xmlns:a16="http://schemas.microsoft.com/office/drawing/2014/main" id="{D24FF3A6-5608-427E-9E86-5353FA22E11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91" name="ZoneTexte 3490">
          <a:extLst>
            <a:ext uri="{FF2B5EF4-FFF2-40B4-BE49-F238E27FC236}">
              <a16:creationId xmlns:a16="http://schemas.microsoft.com/office/drawing/2014/main" id="{78552D8E-1C01-47A6-8B8C-F66AD609DE4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92" name="ZoneTexte 3491">
          <a:extLst>
            <a:ext uri="{FF2B5EF4-FFF2-40B4-BE49-F238E27FC236}">
              <a16:creationId xmlns:a16="http://schemas.microsoft.com/office/drawing/2014/main" id="{BC0A1D23-F52F-47AA-A1BC-EC401D30DA7F}"/>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93" name="ZoneTexte 3492">
          <a:extLst>
            <a:ext uri="{FF2B5EF4-FFF2-40B4-BE49-F238E27FC236}">
              <a16:creationId xmlns:a16="http://schemas.microsoft.com/office/drawing/2014/main" id="{5293CC0E-55FE-4725-B572-584203D2679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94" name="ZoneTexte 3493">
          <a:extLst>
            <a:ext uri="{FF2B5EF4-FFF2-40B4-BE49-F238E27FC236}">
              <a16:creationId xmlns:a16="http://schemas.microsoft.com/office/drawing/2014/main" id="{CD808E7D-CDF5-470C-8564-5E369A92ECBF}"/>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95" name="ZoneTexte 3494">
          <a:extLst>
            <a:ext uri="{FF2B5EF4-FFF2-40B4-BE49-F238E27FC236}">
              <a16:creationId xmlns:a16="http://schemas.microsoft.com/office/drawing/2014/main" id="{C23813CA-921A-42EC-A178-031D8754CFF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96" name="ZoneTexte 3495">
          <a:extLst>
            <a:ext uri="{FF2B5EF4-FFF2-40B4-BE49-F238E27FC236}">
              <a16:creationId xmlns:a16="http://schemas.microsoft.com/office/drawing/2014/main" id="{8F3A7D19-E798-4CB4-9CF8-F33A1252646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97" name="ZoneTexte 3496">
          <a:extLst>
            <a:ext uri="{FF2B5EF4-FFF2-40B4-BE49-F238E27FC236}">
              <a16:creationId xmlns:a16="http://schemas.microsoft.com/office/drawing/2014/main" id="{FA3E16E8-455D-42AB-B7C9-31AF99C3031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98" name="ZoneTexte 3497">
          <a:extLst>
            <a:ext uri="{FF2B5EF4-FFF2-40B4-BE49-F238E27FC236}">
              <a16:creationId xmlns:a16="http://schemas.microsoft.com/office/drawing/2014/main" id="{7EA5866E-452A-48A3-B5DE-724D6791986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499" name="ZoneTexte 3498">
          <a:extLst>
            <a:ext uri="{FF2B5EF4-FFF2-40B4-BE49-F238E27FC236}">
              <a16:creationId xmlns:a16="http://schemas.microsoft.com/office/drawing/2014/main" id="{148688AA-E1BD-4088-8427-C1496A497FF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00" name="ZoneTexte 3499">
          <a:extLst>
            <a:ext uri="{FF2B5EF4-FFF2-40B4-BE49-F238E27FC236}">
              <a16:creationId xmlns:a16="http://schemas.microsoft.com/office/drawing/2014/main" id="{85A97A64-3A1C-4C28-9480-BCF681F652A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01" name="ZoneTexte 3500">
          <a:extLst>
            <a:ext uri="{FF2B5EF4-FFF2-40B4-BE49-F238E27FC236}">
              <a16:creationId xmlns:a16="http://schemas.microsoft.com/office/drawing/2014/main" id="{197BF474-F48C-47BF-BA3A-FCCA9EA3481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02" name="ZoneTexte 3501">
          <a:extLst>
            <a:ext uri="{FF2B5EF4-FFF2-40B4-BE49-F238E27FC236}">
              <a16:creationId xmlns:a16="http://schemas.microsoft.com/office/drawing/2014/main" id="{E08DE9BD-3499-410A-8975-534BE40977B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03" name="ZoneTexte 3502">
          <a:extLst>
            <a:ext uri="{FF2B5EF4-FFF2-40B4-BE49-F238E27FC236}">
              <a16:creationId xmlns:a16="http://schemas.microsoft.com/office/drawing/2014/main" id="{10B7E49D-4F33-45CF-A901-869347FEABC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04" name="ZoneTexte 3503">
          <a:extLst>
            <a:ext uri="{FF2B5EF4-FFF2-40B4-BE49-F238E27FC236}">
              <a16:creationId xmlns:a16="http://schemas.microsoft.com/office/drawing/2014/main" id="{7F21A29B-35C0-4294-8D58-3D3180BABCE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05" name="ZoneTexte 3504">
          <a:extLst>
            <a:ext uri="{FF2B5EF4-FFF2-40B4-BE49-F238E27FC236}">
              <a16:creationId xmlns:a16="http://schemas.microsoft.com/office/drawing/2014/main" id="{2D046DB2-0825-4ECD-904E-54DE00184BF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06" name="ZoneTexte 3505">
          <a:extLst>
            <a:ext uri="{FF2B5EF4-FFF2-40B4-BE49-F238E27FC236}">
              <a16:creationId xmlns:a16="http://schemas.microsoft.com/office/drawing/2014/main" id="{A328C8E0-F96E-4C94-8973-B3712FC21A1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07" name="ZoneTexte 3506">
          <a:extLst>
            <a:ext uri="{FF2B5EF4-FFF2-40B4-BE49-F238E27FC236}">
              <a16:creationId xmlns:a16="http://schemas.microsoft.com/office/drawing/2014/main" id="{6470C03A-9E51-4C75-AD48-8C19F22543B1}"/>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08" name="ZoneTexte 3507">
          <a:extLst>
            <a:ext uri="{FF2B5EF4-FFF2-40B4-BE49-F238E27FC236}">
              <a16:creationId xmlns:a16="http://schemas.microsoft.com/office/drawing/2014/main" id="{59AD5199-2DCB-4D62-A71C-8556D57C37C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09" name="ZoneTexte 3508">
          <a:extLst>
            <a:ext uri="{FF2B5EF4-FFF2-40B4-BE49-F238E27FC236}">
              <a16:creationId xmlns:a16="http://schemas.microsoft.com/office/drawing/2014/main" id="{E98820FB-0C16-402E-9E97-0AAFCD47D4C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10" name="ZoneTexte 3509">
          <a:extLst>
            <a:ext uri="{FF2B5EF4-FFF2-40B4-BE49-F238E27FC236}">
              <a16:creationId xmlns:a16="http://schemas.microsoft.com/office/drawing/2014/main" id="{A9AAE072-5A35-40CD-9330-DF726CB7FED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11" name="ZoneTexte 3510">
          <a:extLst>
            <a:ext uri="{FF2B5EF4-FFF2-40B4-BE49-F238E27FC236}">
              <a16:creationId xmlns:a16="http://schemas.microsoft.com/office/drawing/2014/main" id="{6CA2B37D-C6B1-4511-AC28-1680B131F173}"/>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12" name="ZoneTexte 3511">
          <a:extLst>
            <a:ext uri="{FF2B5EF4-FFF2-40B4-BE49-F238E27FC236}">
              <a16:creationId xmlns:a16="http://schemas.microsoft.com/office/drawing/2014/main" id="{28A4FFAD-49FA-4E5C-8469-2B95ADDE23E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13" name="ZoneTexte 3512">
          <a:extLst>
            <a:ext uri="{FF2B5EF4-FFF2-40B4-BE49-F238E27FC236}">
              <a16:creationId xmlns:a16="http://schemas.microsoft.com/office/drawing/2014/main" id="{4BA78162-6825-4C77-B639-821AEF237527}"/>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14" name="ZoneTexte 3513">
          <a:extLst>
            <a:ext uri="{FF2B5EF4-FFF2-40B4-BE49-F238E27FC236}">
              <a16:creationId xmlns:a16="http://schemas.microsoft.com/office/drawing/2014/main" id="{CD0D9A45-1658-4ADA-8E2D-5FCD7AECD8B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15" name="ZoneTexte 3514">
          <a:extLst>
            <a:ext uri="{FF2B5EF4-FFF2-40B4-BE49-F238E27FC236}">
              <a16:creationId xmlns:a16="http://schemas.microsoft.com/office/drawing/2014/main" id="{1B330AE7-23CF-4BB9-A338-36B519024AB2}"/>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16" name="ZoneTexte 3515">
          <a:extLst>
            <a:ext uri="{FF2B5EF4-FFF2-40B4-BE49-F238E27FC236}">
              <a16:creationId xmlns:a16="http://schemas.microsoft.com/office/drawing/2014/main" id="{794FB250-927B-46FE-9E30-0B985A06E63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17" name="ZoneTexte 3516">
          <a:extLst>
            <a:ext uri="{FF2B5EF4-FFF2-40B4-BE49-F238E27FC236}">
              <a16:creationId xmlns:a16="http://schemas.microsoft.com/office/drawing/2014/main" id="{EC1D1743-437A-4A84-A2A1-04A22971D97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18" name="ZoneTexte 3517">
          <a:extLst>
            <a:ext uri="{FF2B5EF4-FFF2-40B4-BE49-F238E27FC236}">
              <a16:creationId xmlns:a16="http://schemas.microsoft.com/office/drawing/2014/main" id="{8B0E2EF6-4293-4935-BD7A-76FDE5C0B244}"/>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19" name="ZoneTexte 3518">
          <a:extLst>
            <a:ext uri="{FF2B5EF4-FFF2-40B4-BE49-F238E27FC236}">
              <a16:creationId xmlns:a16="http://schemas.microsoft.com/office/drawing/2014/main" id="{24D3C970-837C-47D4-9464-73305DDE346B}"/>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20" name="ZoneTexte 3519">
          <a:extLst>
            <a:ext uri="{FF2B5EF4-FFF2-40B4-BE49-F238E27FC236}">
              <a16:creationId xmlns:a16="http://schemas.microsoft.com/office/drawing/2014/main" id="{73B8ABBB-9A65-4CBB-B0E5-326F3D37E4D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21" name="ZoneTexte 3520">
          <a:extLst>
            <a:ext uri="{FF2B5EF4-FFF2-40B4-BE49-F238E27FC236}">
              <a16:creationId xmlns:a16="http://schemas.microsoft.com/office/drawing/2014/main" id="{53706E50-061C-4AA9-9D03-3365423D253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22" name="ZoneTexte 3521">
          <a:extLst>
            <a:ext uri="{FF2B5EF4-FFF2-40B4-BE49-F238E27FC236}">
              <a16:creationId xmlns:a16="http://schemas.microsoft.com/office/drawing/2014/main" id="{CA54C809-48E5-4784-8A33-1C5B869224C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23" name="ZoneTexte 3522">
          <a:extLst>
            <a:ext uri="{FF2B5EF4-FFF2-40B4-BE49-F238E27FC236}">
              <a16:creationId xmlns:a16="http://schemas.microsoft.com/office/drawing/2014/main" id="{CF018986-8527-4911-B0E7-D8898130B7E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24" name="ZoneTexte 3523">
          <a:extLst>
            <a:ext uri="{FF2B5EF4-FFF2-40B4-BE49-F238E27FC236}">
              <a16:creationId xmlns:a16="http://schemas.microsoft.com/office/drawing/2014/main" id="{814ACCED-3CEF-4702-9C36-896203286C56}"/>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25" name="ZoneTexte 3524">
          <a:extLst>
            <a:ext uri="{FF2B5EF4-FFF2-40B4-BE49-F238E27FC236}">
              <a16:creationId xmlns:a16="http://schemas.microsoft.com/office/drawing/2014/main" id="{A1E29CF5-AA08-45EA-B7D2-0CB5B5E08A4A}"/>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26" name="ZoneTexte 3525">
          <a:extLst>
            <a:ext uri="{FF2B5EF4-FFF2-40B4-BE49-F238E27FC236}">
              <a16:creationId xmlns:a16="http://schemas.microsoft.com/office/drawing/2014/main" id="{C32D4C55-7A21-4CE0-9C0A-D95DC5D5FFF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27" name="ZoneTexte 3526">
          <a:extLst>
            <a:ext uri="{FF2B5EF4-FFF2-40B4-BE49-F238E27FC236}">
              <a16:creationId xmlns:a16="http://schemas.microsoft.com/office/drawing/2014/main" id="{A584473E-F503-47E3-BB6C-524229A76E3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28" name="ZoneTexte 3527">
          <a:extLst>
            <a:ext uri="{FF2B5EF4-FFF2-40B4-BE49-F238E27FC236}">
              <a16:creationId xmlns:a16="http://schemas.microsoft.com/office/drawing/2014/main" id="{CFDCEB91-C2B9-4831-9E09-57C01254F6D5}"/>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29" name="ZoneTexte 3528">
          <a:extLst>
            <a:ext uri="{FF2B5EF4-FFF2-40B4-BE49-F238E27FC236}">
              <a16:creationId xmlns:a16="http://schemas.microsoft.com/office/drawing/2014/main" id="{FA2DA804-8D5B-4218-8DAB-9E3F2EB17429}"/>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30" name="ZoneTexte 3529">
          <a:extLst>
            <a:ext uri="{FF2B5EF4-FFF2-40B4-BE49-F238E27FC236}">
              <a16:creationId xmlns:a16="http://schemas.microsoft.com/office/drawing/2014/main" id="{28BC0336-A308-4E48-B3AD-D7F813E9F7F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31" name="ZoneTexte 3530">
          <a:extLst>
            <a:ext uri="{FF2B5EF4-FFF2-40B4-BE49-F238E27FC236}">
              <a16:creationId xmlns:a16="http://schemas.microsoft.com/office/drawing/2014/main" id="{65D3C3A8-6407-4FDD-93A3-58055AA440DD}"/>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3532" name="ZoneTexte 3531">
          <a:extLst>
            <a:ext uri="{FF2B5EF4-FFF2-40B4-BE49-F238E27FC236}">
              <a16:creationId xmlns:a16="http://schemas.microsoft.com/office/drawing/2014/main" id="{24232178-4E79-47B5-BB19-6F972DA3BF6C}"/>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33" name="ZoneTexte 3532">
          <a:extLst>
            <a:ext uri="{FF2B5EF4-FFF2-40B4-BE49-F238E27FC236}">
              <a16:creationId xmlns:a16="http://schemas.microsoft.com/office/drawing/2014/main" id="{7E03BA73-B430-4AEF-B95D-ACCF5D9D84EC}"/>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34" name="ZoneTexte 3533">
          <a:extLst>
            <a:ext uri="{FF2B5EF4-FFF2-40B4-BE49-F238E27FC236}">
              <a16:creationId xmlns:a16="http://schemas.microsoft.com/office/drawing/2014/main" id="{A0215B5F-E63D-41CD-AFA1-3DEFA4F6D6D0}"/>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3535" name="ZoneTexte 3534">
          <a:extLst>
            <a:ext uri="{FF2B5EF4-FFF2-40B4-BE49-F238E27FC236}">
              <a16:creationId xmlns:a16="http://schemas.microsoft.com/office/drawing/2014/main" id="{D015FC15-7D95-4B27-B0EC-9B4915CE3FB0}"/>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3536" name="ZoneTexte 3535">
          <a:extLst>
            <a:ext uri="{FF2B5EF4-FFF2-40B4-BE49-F238E27FC236}">
              <a16:creationId xmlns:a16="http://schemas.microsoft.com/office/drawing/2014/main" id="{08A753D3-92BB-415D-94FA-860ED34B6F78}"/>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37" name="ZoneTexte 3536">
          <a:extLst>
            <a:ext uri="{FF2B5EF4-FFF2-40B4-BE49-F238E27FC236}">
              <a16:creationId xmlns:a16="http://schemas.microsoft.com/office/drawing/2014/main" id="{D3972810-7C93-4E5D-8912-36AFDD2D4B68}"/>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0</xdr:rowOff>
    </xdr:from>
    <xdr:ext cx="0" cy="172227"/>
    <xdr:sp macro="" textlink="">
      <xdr:nvSpPr>
        <xdr:cNvPr id="3538" name="ZoneTexte 3537">
          <a:extLst>
            <a:ext uri="{FF2B5EF4-FFF2-40B4-BE49-F238E27FC236}">
              <a16:creationId xmlns:a16="http://schemas.microsoft.com/office/drawing/2014/main" id="{DEE8F23F-5322-4024-9096-E938021631CE}"/>
            </a:ext>
          </a:extLst>
        </xdr:cNvPr>
        <xdr:cNvSpPr txBox="1"/>
      </xdr:nvSpPr>
      <xdr:spPr>
        <a:xfrm>
          <a:off x="0" y="4819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3539" name="ZoneTexte 3538">
          <a:extLst>
            <a:ext uri="{FF2B5EF4-FFF2-40B4-BE49-F238E27FC236}">
              <a16:creationId xmlns:a16="http://schemas.microsoft.com/office/drawing/2014/main" id="{8E1C64D4-06CD-4980-9443-2BBD4A0AB4D5}"/>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3540" name="ZoneTexte 3539">
          <a:extLst>
            <a:ext uri="{FF2B5EF4-FFF2-40B4-BE49-F238E27FC236}">
              <a16:creationId xmlns:a16="http://schemas.microsoft.com/office/drawing/2014/main" id="{FE78B920-04D1-4415-8940-05D2A8F7C650}"/>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3541" name="ZoneTexte 3540">
          <a:extLst>
            <a:ext uri="{FF2B5EF4-FFF2-40B4-BE49-F238E27FC236}">
              <a16:creationId xmlns:a16="http://schemas.microsoft.com/office/drawing/2014/main" id="{EA90CE85-71CB-43F5-9AEB-40C69CB9D46B}"/>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3542" name="ZoneTexte 3541">
          <a:extLst>
            <a:ext uri="{FF2B5EF4-FFF2-40B4-BE49-F238E27FC236}">
              <a16:creationId xmlns:a16="http://schemas.microsoft.com/office/drawing/2014/main" id="{EFCCF9D5-470E-4C1B-90FA-97A00EF67D75}"/>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3543" name="ZoneTexte 3542">
          <a:extLst>
            <a:ext uri="{FF2B5EF4-FFF2-40B4-BE49-F238E27FC236}">
              <a16:creationId xmlns:a16="http://schemas.microsoft.com/office/drawing/2014/main" id="{9E067FD6-016E-468E-97ED-97A8A6730686}"/>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3544" name="ZoneTexte 3543">
          <a:extLst>
            <a:ext uri="{FF2B5EF4-FFF2-40B4-BE49-F238E27FC236}">
              <a16:creationId xmlns:a16="http://schemas.microsoft.com/office/drawing/2014/main" id="{3F75B8B3-BFCB-4568-AF73-927FAF038CE4}"/>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3545" name="ZoneTexte 3544">
          <a:extLst>
            <a:ext uri="{FF2B5EF4-FFF2-40B4-BE49-F238E27FC236}">
              <a16:creationId xmlns:a16="http://schemas.microsoft.com/office/drawing/2014/main" id="{A8523229-9156-4448-80CE-7103BC6BA387}"/>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3546" name="ZoneTexte 3545">
          <a:extLst>
            <a:ext uri="{FF2B5EF4-FFF2-40B4-BE49-F238E27FC236}">
              <a16:creationId xmlns:a16="http://schemas.microsoft.com/office/drawing/2014/main" id="{7F97C0C3-CBFF-431A-B06E-CA1F582AC459}"/>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3547" name="ZoneTexte 3546">
          <a:extLst>
            <a:ext uri="{FF2B5EF4-FFF2-40B4-BE49-F238E27FC236}">
              <a16:creationId xmlns:a16="http://schemas.microsoft.com/office/drawing/2014/main" id="{C99950F6-0D95-4027-BD5E-BBD92C009345}"/>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3548" name="ZoneTexte 3547">
          <a:extLst>
            <a:ext uri="{FF2B5EF4-FFF2-40B4-BE49-F238E27FC236}">
              <a16:creationId xmlns:a16="http://schemas.microsoft.com/office/drawing/2014/main" id="{0412F85B-6E85-43EB-846C-F25E27AA4216}"/>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3549" name="ZoneTexte 3548">
          <a:extLst>
            <a:ext uri="{FF2B5EF4-FFF2-40B4-BE49-F238E27FC236}">
              <a16:creationId xmlns:a16="http://schemas.microsoft.com/office/drawing/2014/main" id="{D1D5C10F-0C7A-430B-84EA-EAE2679C2536}"/>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50" name="ZoneTexte 3549">
          <a:extLst>
            <a:ext uri="{FF2B5EF4-FFF2-40B4-BE49-F238E27FC236}">
              <a16:creationId xmlns:a16="http://schemas.microsoft.com/office/drawing/2014/main" id="{8B0B8CA0-652B-4253-A438-1A771D8D43EA}"/>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3551" name="ZoneTexte 3550">
          <a:extLst>
            <a:ext uri="{FF2B5EF4-FFF2-40B4-BE49-F238E27FC236}">
              <a16:creationId xmlns:a16="http://schemas.microsoft.com/office/drawing/2014/main" id="{C033DA3F-1537-4F9F-A943-D799293A7E8A}"/>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3552" name="ZoneTexte 3551">
          <a:extLst>
            <a:ext uri="{FF2B5EF4-FFF2-40B4-BE49-F238E27FC236}">
              <a16:creationId xmlns:a16="http://schemas.microsoft.com/office/drawing/2014/main" id="{5187C449-F93E-48F8-874A-A0C5AA14FBCB}"/>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53" name="ZoneTexte 3552">
          <a:extLst>
            <a:ext uri="{FF2B5EF4-FFF2-40B4-BE49-F238E27FC236}">
              <a16:creationId xmlns:a16="http://schemas.microsoft.com/office/drawing/2014/main" id="{B51F2CE5-6F9E-4982-B7CF-A1A08745D1A9}"/>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54" name="ZoneTexte 3553">
          <a:extLst>
            <a:ext uri="{FF2B5EF4-FFF2-40B4-BE49-F238E27FC236}">
              <a16:creationId xmlns:a16="http://schemas.microsoft.com/office/drawing/2014/main" id="{E4D984D2-56CB-4625-B9BC-CFAF7C987946}"/>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3555" name="ZoneTexte 3554">
          <a:extLst>
            <a:ext uri="{FF2B5EF4-FFF2-40B4-BE49-F238E27FC236}">
              <a16:creationId xmlns:a16="http://schemas.microsoft.com/office/drawing/2014/main" id="{B660ABEE-9D21-49FA-8B6C-711C969C7A55}"/>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0" cy="172227"/>
    <xdr:sp macro="" textlink="">
      <xdr:nvSpPr>
        <xdr:cNvPr id="3556" name="ZoneTexte 3555">
          <a:extLst>
            <a:ext uri="{FF2B5EF4-FFF2-40B4-BE49-F238E27FC236}">
              <a16:creationId xmlns:a16="http://schemas.microsoft.com/office/drawing/2014/main" id="{476F323B-3D28-49FC-9D5D-CCE14CC23BB3}"/>
            </a:ext>
          </a:extLst>
        </xdr:cNvPr>
        <xdr:cNvSpPr txBox="1"/>
      </xdr:nvSpPr>
      <xdr:spPr>
        <a:xfrm>
          <a:off x="0" y="4948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57" name="ZoneTexte 3556">
          <a:extLst>
            <a:ext uri="{FF2B5EF4-FFF2-40B4-BE49-F238E27FC236}">
              <a16:creationId xmlns:a16="http://schemas.microsoft.com/office/drawing/2014/main" id="{4F529D9B-2894-45B3-8439-897522EF4F9A}"/>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58" name="ZoneTexte 3557">
          <a:extLst>
            <a:ext uri="{FF2B5EF4-FFF2-40B4-BE49-F238E27FC236}">
              <a16:creationId xmlns:a16="http://schemas.microsoft.com/office/drawing/2014/main" id="{503F3399-71BF-400D-A9AE-9C0FBEE0D8CB}"/>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59" name="ZoneTexte 3558">
          <a:extLst>
            <a:ext uri="{FF2B5EF4-FFF2-40B4-BE49-F238E27FC236}">
              <a16:creationId xmlns:a16="http://schemas.microsoft.com/office/drawing/2014/main" id="{515B8D0F-FCD9-4DEE-AA0B-DB799D1F875B}"/>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60" name="ZoneTexte 3559">
          <a:extLst>
            <a:ext uri="{FF2B5EF4-FFF2-40B4-BE49-F238E27FC236}">
              <a16:creationId xmlns:a16="http://schemas.microsoft.com/office/drawing/2014/main" id="{F8F6CE18-2B38-4A27-B82A-B8DDFF364CA3}"/>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61" name="ZoneTexte 3560">
          <a:extLst>
            <a:ext uri="{FF2B5EF4-FFF2-40B4-BE49-F238E27FC236}">
              <a16:creationId xmlns:a16="http://schemas.microsoft.com/office/drawing/2014/main" id="{549AA897-AF9D-4069-B072-9E6513C3A2A9}"/>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62" name="ZoneTexte 3561">
          <a:extLst>
            <a:ext uri="{FF2B5EF4-FFF2-40B4-BE49-F238E27FC236}">
              <a16:creationId xmlns:a16="http://schemas.microsoft.com/office/drawing/2014/main" id="{691E3A87-D180-482F-99EE-434EFDCD0E60}"/>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63" name="ZoneTexte 3562">
          <a:extLst>
            <a:ext uri="{FF2B5EF4-FFF2-40B4-BE49-F238E27FC236}">
              <a16:creationId xmlns:a16="http://schemas.microsoft.com/office/drawing/2014/main" id="{14B1FB39-A461-42F3-932B-B7926B2CE000}"/>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64" name="ZoneTexte 3563">
          <a:extLst>
            <a:ext uri="{FF2B5EF4-FFF2-40B4-BE49-F238E27FC236}">
              <a16:creationId xmlns:a16="http://schemas.microsoft.com/office/drawing/2014/main" id="{C0B8EB9A-3509-4377-8DBE-3A3D4291342A}"/>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65" name="ZoneTexte 3564">
          <a:extLst>
            <a:ext uri="{FF2B5EF4-FFF2-40B4-BE49-F238E27FC236}">
              <a16:creationId xmlns:a16="http://schemas.microsoft.com/office/drawing/2014/main" id="{CF48CD0E-0504-4E7E-B1F2-4571EC37D58D}"/>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66" name="ZoneTexte 3565">
          <a:extLst>
            <a:ext uri="{FF2B5EF4-FFF2-40B4-BE49-F238E27FC236}">
              <a16:creationId xmlns:a16="http://schemas.microsoft.com/office/drawing/2014/main" id="{FB40E06A-FED4-417B-B76A-A928EAB8E2FF}"/>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67" name="ZoneTexte 3566">
          <a:extLst>
            <a:ext uri="{FF2B5EF4-FFF2-40B4-BE49-F238E27FC236}">
              <a16:creationId xmlns:a16="http://schemas.microsoft.com/office/drawing/2014/main" id="{811BC243-4147-4D96-AF58-A3D03B1AC13A}"/>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68" name="ZoneTexte 3567">
          <a:extLst>
            <a:ext uri="{FF2B5EF4-FFF2-40B4-BE49-F238E27FC236}">
              <a16:creationId xmlns:a16="http://schemas.microsoft.com/office/drawing/2014/main" id="{F8D176F0-1055-4B2A-A38F-57025ECF01D7}"/>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69" name="ZoneTexte 3568">
          <a:extLst>
            <a:ext uri="{FF2B5EF4-FFF2-40B4-BE49-F238E27FC236}">
              <a16:creationId xmlns:a16="http://schemas.microsoft.com/office/drawing/2014/main" id="{5617A40C-CE2F-4C34-8819-6C9A58C1AE80}"/>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70" name="ZoneTexte 3569">
          <a:extLst>
            <a:ext uri="{FF2B5EF4-FFF2-40B4-BE49-F238E27FC236}">
              <a16:creationId xmlns:a16="http://schemas.microsoft.com/office/drawing/2014/main" id="{10650395-B34C-4FEA-908F-74B1DE396208}"/>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71" name="ZoneTexte 3570">
          <a:extLst>
            <a:ext uri="{FF2B5EF4-FFF2-40B4-BE49-F238E27FC236}">
              <a16:creationId xmlns:a16="http://schemas.microsoft.com/office/drawing/2014/main" id="{41ADD77D-65AA-4126-A1B6-33114ED9E5E6}"/>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72" name="ZoneTexte 3571">
          <a:extLst>
            <a:ext uri="{FF2B5EF4-FFF2-40B4-BE49-F238E27FC236}">
              <a16:creationId xmlns:a16="http://schemas.microsoft.com/office/drawing/2014/main" id="{6B28F7F5-0E9D-47BD-B4F1-F55FA105C9E2}"/>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73" name="ZoneTexte 3572">
          <a:extLst>
            <a:ext uri="{FF2B5EF4-FFF2-40B4-BE49-F238E27FC236}">
              <a16:creationId xmlns:a16="http://schemas.microsoft.com/office/drawing/2014/main" id="{19BB8B37-2025-4122-8ADD-67E1C90E0B58}"/>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74" name="ZoneTexte 3573">
          <a:extLst>
            <a:ext uri="{FF2B5EF4-FFF2-40B4-BE49-F238E27FC236}">
              <a16:creationId xmlns:a16="http://schemas.microsoft.com/office/drawing/2014/main" id="{B695ABBD-3C1A-4191-95B5-FE44344DC250}"/>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75" name="ZoneTexte 3574">
          <a:extLst>
            <a:ext uri="{FF2B5EF4-FFF2-40B4-BE49-F238E27FC236}">
              <a16:creationId xmlns:a16="http://schemas.microsoft.com/office/drawing/2014/main" id="{D29247D6-22D9-48CB-BDC9-A81415B172D7}"/>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76" name="ZoneTexte 3575">
          <a:extLst>
            <a:ext uri="{FF2B5EF4-FFF2-40B4-BE49-F238E27FC236}">
              <a16:creationId xmlns:a16="http://schemas.microsoft.com/office/drawing/2014/main" id="{F036A7C5-3C8C-4B33-928D-E8F57F55269B}"/>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77" name="ZoneTexte 3576">
          <a:extLst>
            <a:ext uri="{FF2B5EF4-FFF2-40B4-BE49-F238E27FC236}">
              <a16:creationId xmlns:a16="http://schemas.microsoft.com/office/drawing/2014/main" id="{CDCB4818-1120-4B57-96AE-7D4430C64197}"/>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78" name="ZoneTexte 3577">
          <a:extLst>
            <a:ext uri="{FF2B5EF4-FFF2-40B4-BE49-F238E27FC236}">
              <a16:creationId xmlns:a16="http://schemas.microsoft.com/office/drawing/2014/main" id="{42629B2D-888E-4E25-A127-C283DAC434EE}"/>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579" name="ZoneTexte 3578">
          <a:extLst>
            <a:ext uri="{FF2B5EF4-FFF2-40B4-BE49-F238E27FC236}">
              <a16:creationId xmlns:a16="http://schemas.microsoft.com/office/drawing/2014/main" id="{CA3C7989-068D-4423-8C64-7E8B95CF3769}"/>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80" name="ZoneTexte 3579">
          <a:extLst>
            <a:ext uri="{FF2B5EF4-FFF2-40B4-BE49-F238E27FC236}">
              <a16:creationId xmlns:a16="http://schemas.microsoft.com/office/drawing/2014/main" id="{4A204B89-FA3F-4303-878E-D2585A12ECEB}"/>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81" name="ZoneTexte 3580">
          <a:extLst>
            <a:ext uri="{FF2B5EF4-FFF2-40B4-BE49-F238E27FC236}">
              <a16:creationId xmlns:a16="http://schemas.microsoft.com/office/drawing/2014/main" id="{FF5D31EF-7EC2-44FD-B15D-E3C223510138}"/>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582" name="ZoneTexte 3581">
          <a:extLst>
            <a:ext uri="{FF2B5EF4-FFF2-40B4-BE49-F238E27FC236}">
              <a16:creationId xmlns:a16="http://schemas.microsoft.com/office/drawing/2014/main" id="{AD5FB6D9-62DA-4A2A-BF88-9C4DDC4BF98C}"/>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583" name="ZoneTexte 3582">
          <a:extLst>
            <a:ext uri="{FF2B5EF4-FFF2-40B4-BE49-F238E27FC236}">
              <a16:creationId xmlns:a16="http://schemas.microsoft.com/office/drawing/2014/main" id="{4CF853CB-7CF2-46C5-8110-1579AADBC34A}"/>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84" name="ZoneTexte 3583">
          <a:extLst>
            <a:ext uri="{FF2B5EF4-FFF2-40B4-BE49-F238E27FC236}">
              <a16:creationId xmlns:a16="http://schemas.microsoft.com/office/drawing/2014/main" id="{DF287680-7EBC-4769-AC64-18196766610B}"/>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3585" name="ZoneTexte 3584">
          <a:extLst>
            <a:ext uri="{FF2B5EF4-FFF2-40B4-BE49-F238E27FC236}">
              <a16:creationId xmlns:a16="http://schemas.microsoft.com/office/drawing/2014/main" id="{C47C70AA-A610-4CE6-9C3F-9F411D0CC59C}"/>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586" name="ZoneTexte 3585">
          <a:extLst>
            <a:ext uri="{FF2B5EF4-FFF2-40B4-BE49-F238E27FC236}">
              <a16:creationId xmlns:a16="http://schemas.microsoft.com/office/drawing/2014/main" id="{BDBC4857-2143-478F-A671-08C67838291D}"/>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587" name="ZoneTexte 3586">
          <a:extLst>
            <a:ext uri="{FF2B5EF4-FFF2-40B4-BE49-F238E27FC236}">
              <a16:creationId xmlns:a16="http://schemas.microsoft.com/office/drawing/2014/main" id="{D7EB804B-ADB2-4FAA-AAD3-86818592953E}"/>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588" name="ZoneTexte 3587">
          <a:extLst>
            <a:ext uri="{FF2B5EF4-FFF2-40B4-BE49-F238E27FC236}">
              <a16:creationId xmlns:a16="http://schemas.microsoft.com/office/drawing/2014/main" id="{FFEDDADD-68E7-46C7-8D4E-C9DDC9681670}"/>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589" name="ZoneTexte 3588">
          <a:extLst>
            <a:ext uri="{FF2B5EF4-FFF2-40B4-BE49-F238E27FC236}">
              <a16:creationId xmlns:a16="http://schemas.microsoft.com/office/drawing/2014/main" id="{D7F75EA9-C399-4B8F-A15E-1D1B18251D15}"/>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590" name="ZoneTexte 3589">
          <a:extLst>
            <a:ext uri="{FF2B5EF4-FFF2-40B4-BE49-F238E27FC236}">
              <a16:creationId xmlns:a16="http://schemas.microsoft.com/office/drawing/2014/main" id="{84DD829F-117C-48D0-94A0-7BE305505E2E}"/>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591" name="ZoneTexte 3590">
          <a:extLst>
            <a:ext uri="{FF2B5EF4-FFF2-40B4-BE49-F238E27FC236}">
              <a16:creationId xmlns:a16="http://schemas.microsoft.com/office/drawing/2014/main" id="{68E5EDA4-F1FC-4E1E-9B48-D097FA0D68A7}"/>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592" name="ZoneTexte 3591">
          <a:extLst>
            <a:ext uri="{FF2B5EF4-FFF2-40B4-BE49-F238E27FC236}">
              <a16:creationId xmlns:a16="http://schemas.microsoft.com/office/drawing/2014/main" id="{81EDB930-602A-4D10-9813-D595F1FF64B6}"/>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593" name="ZoneTexte 3592">
          <a:extLst>
            <a:ext uri="{FF2B5EF4-FFF2-40B4-BE49-F238E27FC236}">
              <a16:creationId xmlns:a16="http://schemas.microsoft.com/office/drawing/2014/main" id="{ACF95E7B-7E0B-4958-8A43-67308D1E1FE5}"/>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594" name="ZoneTexte 3593">
          <a:extLst>
            <a:ext uri="{FF2B5EF4-FFF2-40B4-BE49-F238E27FC236}">
              <a16:creationId xmlns:a16="http://schemas.microsoft.com/office/drawing/2014/main" id="{9C6B9102-AFA3-4A59-877E-499BAFBCC76A}"/>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595" name="ZoneTexte 3594">
          <a:extLst>
            <a:ext uri="{FF2B5EF4-FFF2-40B4-BE49-F238E27FC236}">
              <a16:creationId xmlns:a16="http://schemas.microsoft.com/office/drawing/2014/main" id="{12A7F7F1-C1EC-4FE3-8080-5F3FA60F2A3C}"/>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596" name="ZoneTexte 3595">
          <a:extLst>
            <a:ext uri="{FF2B5EF4-FFF2-40B4-BE49-F238E27FC236}">
              <a16:creationId xmlns:a16="http://schemas.microsoft.com/office/drawing/2014/main" id="{A1DD0982-0CA0-45FE-9D4A-16086B3D66E3}"/>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597" name="ZoneTexte 3596">
          <a:extLst>
            <a:ext uri="{FF2B5EF4-FFF2-40B4-BE49-F238E27FC236}">
              <a16:creationId xmlns:a16="http://schemas.microsoft.com/office/drawing/2014/main" id="{D4832C5E-6072-40D8-B757-9C2FDDDD7B9B}"/>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598" name="ZoneTexte 3597">
          <a:extLst>
            <a:ext uri="{FF2B5EF4-FFF2-40B4-BE49-F238E27FC236}">
              <a16:creationId xmlns:a16="http://schemas.microsoft.com/office/drawing/2014/main" id="{5122827B-2443-4777-A9AF-0778BF701775}"/>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599" name="ZoneTexte 3598">
          <a:extLst>
            <a:ext uri="{FF2B5EF4-FFF2-40B4-BE49-F238E27FC236}">
              <a16:creationId xmlns:a16="http://schemas.microsoft.com/office/drawing/2014/main" id="{AC6569C2-235F-442D-84B2-F15CFE983C67}"/>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600" name="ZoneTexte 3599">
          <a:extLst>
            <a:ext uri="{FF2B5EF4-FFF2-40B4-BE49-F238E27FC236}">
              <a16:creationId xmlns:a16="http://schemas.microsoft.com/office/drawing/2014/main" id="{B255A060-B3FB-4EA4-A511-99091CB1E39F}"/>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601" name="ZoneTexte 3600">
          <a:extLst>
            <a:ext uri="{FF2B5EF4-FFF2-40B4-BE49-F238E27FC236}">
              <a16:creationId xmlns:a16="http://schemas.microsoft.com/office/drawing/2014/main" id="{E1610D4D-FEE0-47E8-BF77-7A9A5035E240}"/>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602" name="ZoneTexte 3601">
          <a:extLst>
            <a:ext uri="{FF2B5EF4-FFF2-40B4-BE49-F238E27FC236}">
              <a16:creationId xmlns:a16="http://schemas.microsoft.com/office/drawing/2014/main" id="{20645C02-F967-4101-8D6A-427E43448F9E}"/>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603" name="ZoneTexte 3602">
          <a:extLst>
            <a:ext uri="{FF2B5EF4-FFF2-40B4-BE49-F238E27FC236}">
              <a16:creationId xmlns:a16="http://schemas.microsoft.com/office/drawing/2014/main" id="{DE5C5503-178D-45F6-986C-AFCFD2C1B730}"/>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604" name="ZoneTexte 3603">
          <a:extLst>
            <a:ext uri="{FF2B5EF4-FFF2-40B4-BE49-F238E27FC236}">
              <a16:creationId xmlns:a16="http://schemas.microsoft.com/office/drawing/2014/main" id="{301B8E7D-54B7-4849-BA16-5CA29D123C4A}"/>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605" name="ZoneTexte 3604">
          <a:extLst>
            <a:ext uri="{FF2B5EF4-FFF2-40B4-BE49-F238E27FC236}">
              <a16:creationId xmlns:a16="http://schemas.microsoft.com/office/drawing/2014/main" id="{AB7E7E37-3D9B-477B-AC62-FE7B7CCA4D51}"/>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606" name="ZoneTexte 3605">
          <a:extLst>
            <a:ext uri="{FF2B5EF4-FFF2-40B4-BE49-F238E27FC236}">
              <a16:creationId xmlns:a16="http://schemas.microsoft.com/office/drawing/2014/main" id="{54AD938B-5ECD-459B-886A-1C9C209A437D}"/>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607" name="ZoneTexte 3606">
          <a:extLst>
            <a:ext uri="{FF2B5EF4-FFF2-40B4-BE49-F238E27FC236}">
              <a16:creationId xmlns:a16="http://schemas.microsoft.com/office/drawing/2014/main" id="{852064F2-9B25-4238-B340-EE4C437C707C}"/>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08" name="ZoneTexte 3607">
          <a:extLst>
            <a:ext uri="{FF2B5EF4-FFF2-40B4-BE49-F238E27FC236}">
              <a16:creationId xmlns:a16="http://schemas.microsoft.com/office/drawing/2014/main" id="{31AD7ADC-1930-4407-9E9B-539645B1CE7A}"/>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609" name="ZoneTexte 3608">
          <a:extLst>
            <a:ext uri="{FF2B5EF4-FFF2-40B4-BE49-F238E27FC236}">
              <a16:creationId xmlns:a16="http://schemas.microsoft.com/office/drawing/2014/main" id="{FDCF4451-A175-40C5-9E90-6E8C6C5DB5A0}"/>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610" name="ZoneTexte 3609">
          <a:extLst>
            <a:ext uri="{FF2B5EF4-FFF2-40B4-BE49-F238E27FC236}">
              <a16:creationId xmlns:a16="http://schemas.microsoft.com/office/drawing/2014/main" id="{002D0797-FC5B-498D-9279-E459E7B36FF1}"/>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11" name="ZoneTexte 3610">
          <a:extLst>
            <a:ext uri="{FF2B5EF4-FFF2-40B4-BE49-F238E27FC236}">
              <a16:creationId xmlns:a16="http://schemas.microsoft.com/office/drawing/2014/main" id="{41BCC467-B34B-410A-B91E-2BCC379CC3BD}"/>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12" name="ZoneTexte 3611">
          <a:extLst>
            <a:ext uri="{FF2B5EF4-FFF2-40B4-BE49-F238E27FC236}">
              <a16:creationId xmlns:a16="http://schemas.microsoft.com/office/drawing/2014/main" id="{4E0DBC19-B7C8-4B29-B058-583982FEAFE8}"/>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613" name="ZoneTexte 3612">
          <a:extLst>
            <a:ext uri="{FF2B5EF4-FFF2-40B4-BE49-F238E27FC236}">
              <a16:creationId xmlns:a16="http://schemas.microsoft.com/office/drawing/2014/main" id="{876810F4-93AA-4474-B108-C1AC4A40DA73}"/>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0" cy="172227"/>
    <xdr:sp macro="" textlink="">
      <xdr:nvSpPr>
        <xdr:cNvPr id="3614" name="ZoneTexte 3613">
          <a:extLst>
            <a:ext uri="{FF2B5EF4-FFF2-40B4-BE49-F238E27FC236}">
              <a16:creationId xmlns:a16="http://schemas.microsoft.com/office/drawing/2014/main" id="{49D26E01-A6FB-481B-BC65-2E4E444274E0}"/>
            </a:ext>
          </a:extLst>
        </xdr:cNvPr>
        <xdr:cNvSpPr txBox="1"/>
      </xdr:nvSpPr>
      <xdr:spPr>
        <a:xfrm>
          <a:off x="0" y="5329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15" name="ZoneTexte 3614">
          <a:extLst>
            <a:ext uri="{FF2B5EF4-FFF2-40B4-BE49-F238E27FC236}">
              <a16:creationId xmlns:a16="http://schemas.microsoft.com/office/drawing/2014/main" id="{ECF4ED0F-FAA6-4AD5-BA79-06898A7BE399}"/>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16" name="ZoneTexte 3615">
          <a:extLst>
            <a:ext uri="{FF2B5EF4-FFF2-40B4-BE49-F238E27FC236}">
              <a16:creationId xmlns:a16="http://schemas.microsoft.com/office/drawing/2014/main" id="{E5B544DB-9153-4980-916A-04DB0D7B8E57}"/>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17" name="ZoneTexte 3616">
          <a:extLst>
            <a:ext uri="{FF2B5EF4-FFF2-40B4-BE49-F238E27FC236}">
              <a16:creationId xmlns:a16="http://schemas.microsoft.com/office/drawing/2014/main" id="{FC6F2C99-BD63-4018-B798-36AE08A46097}"/>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18" name="ZoneTexte 3617">
          <a:extLst>
            <a:ext uri="{FF2B5EF4-FFF2-40B4-BE49-F238E27FC236}">
              <a16:creationId xmlns:a16="http://schemas.microsoft.com/office/drawing/2014/main" id="{FDE9491B-44A5-4BD9-B6AE-2E899A66E96A}"/>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19" name="ZoneTexte 3618">
          <a:extLst>
            <a:ext uri="{FF2B5EF4-FFF2-40B4-BE49-F238E27FC236}">
              <a16:creationId xmlns:a16="http://schemas.microsoft.com/office/drawing/2014/main" id="{E0E00697-0520-45AD-895F-C3F8D3C20C35}"/>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20" name="ZoneTexte 3619">
          <a:extLst>
            <a:ext uri="{FF2B5EF4-FFF2-40B4-BE49-F238E27FC236}">
              <a16:creationId xmlns:a16="http://schemas.microsoft.com/office/drawing/2014/main" id="{9C816D53-6181-4108-9539-F6B11B28F30C}"/>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21" name="ZoneTexte 3620">
          <a:extLst>
            <a:ext uri="{FF2B5EF4-FFF2-40B4-BE49-F238E27FC236}">
              <a16:creationId xmlns:a16="http://schemas.microsoft.com/office/drawing/2014/main" id="{3C442AA4-5455-4908-B8DE-8E78B31865CE}"/>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22" name="ZoneTexte 3621">
          <a:extLst>
            <a:ext uri="{FF2B5EF4-FFF2-40B4-BE49-F238E27FC236}">
              <a16:creationId xmlns:a16="http://schemas.microsoft.com/office/drawing/2014/main" id="{7BBD866C-6597-4619-99E5-9BBD9E8A5DD9}"/>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23" name="ZoneTexte 3622">
          <a:extLst>
            <a:ext uri="{FF2B5EF4-FFF2-40B4-BE49-F238E27FC236}">
              <a16:creationId xmlns:a16="http://schemas.microsoft.com/office/drawing/2014/main" id="{83FC33FA-F056-413F-A263-4257009B64FC}"/>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24" name="ZoneTexte 3623">
          <a:extLst>
            <a:ext uri="{FF2B5EF4-FFF2-40B4-BE49-F238E27FC236}">
              <a16:creationId xmlns:a16="http://schemas.microsoft.com/office/drawing/2014/main" id="{CC828C22-704C-4B7F-B0EA-CC8764DD42A9}"/>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25" name="ZoneTexte 3624">
          <a:extLst>
            <a:ext uri="{FF2B5EF4-FFF2-40B4-BE49-F238E27FC236}">
              <a16:creationId xmlns:a16="http://schemas.microsoft.com/office/drawing/2014/main" id="{3E24A779-7BD8-45C6-A06D-25736A35B09A}"/>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26" name="ZoneTexte 3625">
          <a:extLst>
            <a:ext uri="{FF2B5EF4-FFF2-40B4-BE49-F238E27FC236}">
              <a16:creationId xmlns:a16="http://schemas.microsoft.com/office/drawing/2014/main" id="{98D27509-7448-4469-9E6F-03888B3808BB}"/>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27" name="ZoneTexte 3626">
          <a:extLst>
            <a:ext uri="{FF2B5EF4-FFF2-40B4-BE49-F238E27FC236}">
              <a16:creationId xmlns:a16="http://schemas.microsoft.com/office/drawing/2014/main" id="{DD881CB9-F20B-4B16-81D3-51828E824250}"/>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28" name="ZoneTexte 3627">
          <a:extLst>
            <a:ext uri="{FF2B5EF4-FFF2-40B4-BE49-F238E27FC236}">
              <a16:creationId xmlns:a16="http://schemas.microsoft.com/office/drawing/2014/main" id="{47B81009-5F2B-4EB0-85F1-7016F9758008}"/>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29" name="ZoneTexte 3628">
          <a:extLst>
            <a:ext uri="{FF2B5EF4-FFF2-40B4-BE49-F238E27FC236}">
              <a16:creationId xmlns:a16="http://schemas.microsoft.com/office/drawing/2014/main" id="{C162FFA6-DBFF-4AD3-8A50-508C14EB6BC8}"/>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30" name="ZoneTexte 3629">
          <a:extLst>
            <a:ext uri="{FF2B5EF4-FFF2-40B4-BE49-F238E27FC236}">
              <a16:creationId xmlns:a16="http://schemas.microsoft.com/office/drawing/2014/main" id="{E0B44CD7-3947-4771-8D76-6D8834F75FD1}"/>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31" name="ZoneTexte 3630">
          <a:extLst>
            <a:ext uri="{FF2B5EF4-FFF2-40B4-BE49-F238E27FC236}">
              <a16:creationId xmlns:a16="http://schemas.microsoft.com/office/drawing/2014/main" id="{5353F031-5EC7-4FBB-82E8-61E12D44A799}"/>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32" name="ZoneTexte 3631">
          <a:extLst>
            <a:ext uri="{FF2B5EF4-FFF2-40B4-BE49-F238E27FC236}">
              <a16:creationId xmlns:a16="http://schemas.microsoft.com/office/drawing/2014/main" id="{61BFAAD5-E202-4491-9921-C14BFCC5AA3C}"/>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33" name="ZoneTexte 3632">
          <a:extLst>
            <a:ext uri="{FF2B5EF4-FFF2-40B4-BE49-F238E27FC236}">
              <a16:creationId xmlns:a16="http://schemas.microsoft.com/office/drawing/2014/main" id="{E00ABD0B-49E3-41C7-AB37-8D2DBDD20237}"/>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34" name="ZoneTexte 3633">
          <a:extLst>
            <a:ext uri="{FF2B5EF4-FFF2-40B4-BE49-F238E27FC236}">
              <a16:creationId xmlns:a16="http://schemas.microsoft.com/office/drawing/2014/main" id="{EF70A68E-32F6-4E0F-B1CB-FFE39BF68034}"/>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35" name="ZoneTexte 3634">
          <a:extLst>
            <a:ext uri="{FF2B5EF4-FFF2-40B4-BE49-F238E27FC236}">
              <a16:creationId xmlns:a16="http://schemas.microsoft.com/office/drawing/2014/main" id="{A436CA27-C6A6-4750-8FA4-7C5DB0473B53}"/>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36" name="ZoneTexte 3635">
          <a:extLst>
            <a:ext uri="{FF2B5EF4-FFF2-40B4-BE49-F238E27FC236}">
              <a16:creationId xmlns:a16="http://schemas.microsoft.com/office/drawing/2014/main" id="{2A08135E-8467-449F-8E1D-7F34EBAA9148}"/>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37" name="ZoneTexte 3636">
          <a:extLst>
            <a:ext uri="{FF2B5EF4-FFF2-40B4-BE49-F238E27FC236}">
              <a16:creationId xmlns:a16="http://schemas.microsoft.com/office/drawing/2014/main" id="{C0880D9F-A455-4C9B-ADE8-F181914FAACF}"/>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38" name="ZoneTexte 3637">
          <a:extLst>
            <a:ext uri="{FF2B5EF4-FFF2-40B4-BE49-F238E27FC236}">
              <a16:creationId xmlns:a16="http://schemas.microsoft.com/office/drawing/2014/main" id="{26FCA321-90D0-49B4-B324-FD4590155FE3}"/>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39" name="ZoneTexte 3638">
          <a:extLst>
            <a:ext uri="{FF2B5EF4-FFF2-40B4-BE49-F238E27FC236}">
              <a16:creationId xmlns:a16="http://schemas.microsoft.com/office/drawing/2014/main" id="{67463BD3-FF53-4CAC-ABF2-0BC07F3D3DD2}"/>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40" name="ZoneTexte 3639">
          <a:extLst>
            <a:ext uri="{FF2B5EF4-FFF2-40B4-BE49-F238E27FC236}">
              <a16:creationId xmlns:a16="http://schemas.microsoft.com/office/drawing/2014/main" id="{572E97D4-EF1D-4690-885E-D0388EDE2470}"/>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41" name="ZoneTexte 3640">
          <a:extLst>
            <a:ext uri="{FF2B5EF4-FFF2-40B4-BE49-F238E27FC236}">
              <a16:creationId xmlns:a16="http://schemas.microsoft.com/office/drawing/2014/main" id="{EF78F4F9-2B53-40E9-8460-B20B05C600C1}"/>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42" name="ZoneTexte 3641">
          <a:extLst>
            <a:ext uri="{FF2B5EF4-FFF2-40B4-BE49-F238E27FC236}">
              <a16:creationId xmlns:a16="http://schemas.microsoft.com/office/drawing/2014/main" id="{EB3721A4-9AF2-41ED-BEC5-E4B46B7080A3}"/>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0" cy="172227"/>
    <xdr:sp macro="" textlink="">
      <xdr:nvSpPr>
        <xdr:cNvPr id="3643" name="ZoneTexte 3642">
          <a:extLst>
            <a:ext uri="{FF2B5EF4-FFF2-40B4-BE49-F238E27FC236}">
              <a16:creationId xmlns:a16="http://schemas.microsoft.com/office/drawing/2014/main" id="{36D3D713-03D6-4817-A96A-30A5E483456F}"/>
            </a:ext>
          </a:extLst>
        </xdr:cNvPr>
        <xdr:cNvSpPr txBox="1"/>
      </xdr:nvSpPr>
      <xdr:spPr>
        <a:xfrm>
          <a:off x="0" y="5519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44" name="ZoneTexte 3643">
          <a:extLst>
            <a:ext uri="{FF2B5EF4-FFF2-40B4-BE49-F238E27FC236}">
              <a16:creationId xmlns:a16="http://schemas.microsoft.com/office/drawing/2014/main" id="{38DCA008-8AAC-4208-8EEE-A669898D3E8B}"/>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45" name="ZoneTexte 3644">
          <a:extLst>
            <a:ext uri="{FF2B5EF4-FFF2-40B4-BE49-F238E27FC236}">
              <a16:creationId xmlns:a16="http://schemas.microsoft.com/office/drawing/2014/main" id="{084DADD1-18E0-4F22-972B-4459653E1B3E}"/>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46" name="ZoneTexte 3645">
          <a:extLst>
            <a:ext uri="{FF2B5EF4-FFF2-40B4-BE49-F238E27FC236}">
              <a16:creationId xmlns:a16="http://schemas.microsoft.com/office/drawing/2014/main" id="{D2F26B21-94F6-4B00-9E5D-916A4BA449C3}"/>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47" name="ZoneTexte 3646">
          <a:extLst>
            <a:ext uri="{FF2B5EF4-FFF2-40B4-BE49-F238E27FC236}">
              <a16:creationId xmlns:a16="http://schemas.microsoft.com/office/drawing/2014/main" id="{13C5286A-617C-421C-B781-377251F277C8}"/>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48" name="ZoneTexte 3647">
          <a:extLst>
            <a:ext uri="{FF2B5EF4-FFF2-40B4-BE49-F238E27FC236}">
              <a16:creationId xmlns:a16="http://schemas.microsoft.com/office/drawing/2014/main" id="{0229217F-D49A-4EB7-BF22-78BF13EC7C3C}"/>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49" name="ZoneTexte 3648">
          <a:extLst>
            <a:ext uri="{FF2B5EF4-FFF2-40B4-BE49-F238E27FC236}">
              <a16:creationId xmlns:a16="http://schemas.microsoft.com/office/drawing/2014/main" id="{C3AA66CB-19E6-4C37-9A12-0C19D95CE6F5}"/>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50" name="ZoneTexte 3649">
          <a:extLst>
            <a:ext uri="{FF2B5EF4-FFF2-40B4-BE49-F238E27FC236}">
              <a16:creationId xmlns:a16="http://schemas.microsoft.com/office/drawing/2014/main" id="{44EA1533-7C77-4965-B665-067CDE72E065}"/>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51" name="ZoneTexte 3650">
          <a:extLst>
            <a:ext uri="{FF2B5EF4-FFF2-40B4-BE49-F238E27FC236}">
              <a16:creationId xmlns:a16="http://schemas.microsoft.com/office/drawing/2014/main" id="{72F22BF2-DF90-47F7-A1B4-C59294039125}"/>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52" name="ZoneTexte 3651">
          <a:extLst>
            <a:ext uri="{FF2B5EF4-FFF2-40B4-BE49-F238E27FC236}">
              <a16:creationId xmlns:a16="http://schemas.microsoft.com/office/drawing/2014/main" id="{6904D87A-7CFD-493F-9891-DEE5BDD70B86}"/>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53" name="ZoneTexte 3652">
          <a:extLst>
            <a:ext uri="{FF2B5EF4-FFF2-40B4-BE49-F238E27FC236}">
              <a16:creationId xmlns:a16="http://schemas.microsoft.com/office/drawing/2014/main" id="{FF37A024-27FD-48A5-AF62-B7D8D77581C2}"/>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54" name="ZoneTexte 3653">
          <a:extLst>
            <a:ext uri="{FF2B5EF4-FFF2-40B4-BE49-F238E27FC236}">
              <a16:creationId xmlns:a16="http://schemas.microsoft.com/office/drawing/2014/main" id="{9233A7C4-9E31-4322-AA19-5475841E7DF3}"/>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55" name="ZoneTexte 3654">
          <a:extLst>
            <a:ext uri="{FF2B5EF4-FFF2-40B4-BE49-F238E27FC236}">
              <a16:creationId xmlns:a16="http://schemas.microsoft.com/office/drawing/2014/main" id="{A2CCFFD3-BC2A-4E17-BDA3-99D9E138A49C}"/>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56" name="ZoneTexte 3655">
          <a:extLst>
            <a:ext uri="{FF2B5EF4-FFF2-40B4-BE49-F238E27FC236}">
              <a16:creationId xmlns:a16="http://schemas.microsoft.com/office/drawing/2014/main" id="{91FA88BF-9F79-4CCB-8CC9-EBB6DD31E51B}"/>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57" name="ZoneTexte 3656">
          <a:extLst>
            <a:ext uri="{FF2B5EF4-FFF2-40B4-BE49-F238E27FC236}">
              <a16:creationId xmlns:a16="http://schemas.microsoft.com/office/drawing/2014/main" id="{C61AF21D-60F6-4387-9D1F-BDD9DB6A4407}"/>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58" name="ZoneTexte 3657">
          <a:extLst>
            <a:ext uri="{FF2B5EF4-FFF2-40B4-BE49-F238E27FC236}">
              <a16:creationId xmlns:a16="http://schemas.microsoft.com/office/drawing/2014/main" id="{8AE9289F-32B6-458D-8B00-477CDF894C92}"/>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59" name="ZoneTexte 3658">
          <a:extLst>
            <a:ext uri="{FF2B5EF4-FFF2-40B4-BE49-F238E27FC236}">
              <a16:creationId xmlns:a16="http://schemas.microsoft.com/office/drawing/2014/main" id="{D528C9E1-372D-4CCA-9F80-B06E6F43A8F9}"/>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60" name="ZoneTexte 3659">
          <a:extLst>
            <a:ext uri="{FF2B5EF4-FFF2-40B4-BE49-F238E27FC236}">
              <a16:creationId xmlns:a16="http://schemas.microsoft.com/office/drawing/2014/main" id="{5453317F-0FED-4087-A6F3-81FAA3D0D91A}"/>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61" name="ZoneTexte 3660">
          <a:extLst>
            <a:ext uri="{FF2B5EF4-FFF2-40B4-BE49-F238E27FC236}">
              <a16:creationId xmlns:a16="http://schemas.microsoft.com/office/drawing/2014/main" id="{08C417DB-D139-471A-855E-76BE499C1E61}"/>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62" name="ZoneTexte 3661">
          <a:extLst>
            <a:ext uri="{FF2B5EF4-FFF2-40B4-BE49-F238E27FC236}">
              <a16:creationId xmlns:a16="http://schemas.microsoft.com/office/drawing/2014/main" id="{024D7EB0-AC86-47EC-A57F-A5D6B0B1C2E5}"/>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63" name="ZoneTexte 3662">
          <a:extLst>
            <a:ext uri="{FF2B5EF4-FFF2-40B4-BE49-F238E27FC236}">
              <a16:creationId xmlns:a16="http://schemas.microsoft.com/office/drawing/2014/main" id="{FB67DC64-63EB-4BD2-AD51-44C5111B3964}"/>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64" name="ZoneTexte 3663">
          <a:extLst>
            <a:ext uri="{FF2B5EF4-FFF2-40B4-BE49-F238E27FC236}">
              <a16:creationId xmlns:a16="http://schemas.microsoft.com/office/drawing/2014/main" id="{725A9EC7-1AC0-4461-AE95-B43D39E9B854}"/>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65" name="ZoneTexte 3664">
          <a:extLst>
            <a:ext uri="{FF2B5EF4-FFF2-40B4-BE49-F238E27FC236}">
              <a16:creationId xmlns:a16="http://schemas.microsoft.com/office/drawing/2014/main" id="{1E138DDF-2F45-4BCA-AB79-1684AF37636C}"/>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66" name="ZoneTexte 3665">
          <a:extLst>
            <a:ext uri="{FF2B5EF4-FFF2-40B4-BE49-F238E27FC236}">
              <a16:creationId xmlns:a16="http://schemas.microsoft.com/office/drawing/2014/main" id="{175FB79C-3EF4-448F-86B0-C311E748A8FE}"/>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67" name="ZoneTexte 3666">
          <a:extLst>
            <a:ext uri="{FF2B5EF4-FFF2-40B4-BE49-F238E27FC236}">
              <a16:creationId xmlns:a16="http://schemas.microsoft.com/office/drawing/2014/main" id="{E47CAEDC-FDB9-4C43-88D0-A0B5F45DAF2C}"/>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68" name="ZoneTexte 3667">
          <a:extLst>
            <a:ext uri="{FF2B5EF4-FFF2-40B4-BE49-F238E27FC236}">
              <a16:creationId xmlns:a16="http://schemas.microsoft.com/office/drawing/2014/main" id="{67D0DB74-41E9-4402-B604-A8F13A5665B8}"/>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69" name="ZoneTexte 3668">
          <a:extLst>
            <a:ext uri="{FF2B5EF4-FFF2-40B4-BE49-F238E27FC236}">
              <a16:creationId xmlns:a16="http://schemas.microsoft.com/office/drawing/2014/main" id="{48A8AD3A-D094-49B8-900D-1ACD7C7E201E}"/>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70" name="ZoneTexte 3669">
          <a:extLst>
            <a:ext uri="{FF2B5EF4-FFF2-40B4-BE49-F238E27FC236}">
              <a16:creationId xmlns:a16="http://schemas.microsoft.com/office/drawing/2014/main" id="{C9D6343F-2B9D-4BEC-8FBB-F0D646097EC2}"/>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71" name="ZoneTexte 3670">
          <a:extLst>
            <a:ext uri="{FF2B5EF4-FFF2-40B4-BE49-F238E27FC236}">
              <a16:creationId xmlns:a16="http://schemas.microsoft.com/office/drawing/2014/main" id="{6DB3B429-DE21-453A-8B6A-35B89FCD6080}"/>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0" cy="172227"/>
    <xdr:sp macro="" textlink="">
      <xdr:nvSpPr>
        <xdr:cNvPr id="3672" name="ZoneTexte 3671">
          <a:extLst>
            <a:ext uri="{FF2B5EF4-FFF2-40B4-BE49-F238E27FC236}">
              <a16:creationId xmlns:a16="http://schemas.microsoft.com/office/drawing/2014/main" id="{53DFCA2B-2CE1-4489-B21D-D0451E0A290D}"/>
            </a:ext>
          </a:extLst>
        </xdr:cNvPr>
        <xdr:cNvSpPr txBox="1"/>
      </xdr:nvSpPr>
      <xdr:spPr>
        <a:xfrm>
          <a:off x="0" y="5710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73" name="ZoneTexte 3672">
          <a:extLst>
            <a:ext uri="{FF2B5EF4-FFF2-40B4-BE49-F238E27FC236}">
              <a16:creationId xmlns:a16="http://schemas.microsoft.com/office/drawing/2014/main" id="{02CC538A-4DBC-44C7-81C6-06673F6CB8BE}"/>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74" name="ZoneTexte 3673">
          <a:extLst>
            <a:ext uri="{FF2B5EF4-FFF2-40B4-BE49-F238E27FC236}">
              <a16:creationId xmlns:a16="http://schemas.microsoft.com/office/drawing/2014/main" id="{A7EAE6A0-815F-4AF3-BDEF-AA9D0E0C9225}"/>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75" name="ZoneTexte 3674">
          <a:extLst>
            <a:ext uri="{FF2B5EF4-FFF2-40B4-BE49-F238E27FC236}">
              <a16:creationId xmlns:a16="http://schemas.microsoft.com/office/drawing/2014/main" id="{656EEC1C-8746-4DCB-AF08-34A71F063F0A}"/>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76" name="ZoneTexte 3675">
          <a:extLst>
            <a:ext uri="{FF2B5EF4-FFF2-40B4-BE49-F238E27FC236}">
              <a16:creationId xmlns:a16="http://schemas.microsoft.com/office/drawing/2014/main" id="{56524FA4-DB9E-4198-9CBA-B45ED8FC67AD}"/>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77" name="ZoneTexte 3676">
          <a:extLst>
            <a:ext uri="{FF2B5EF4-FFF2-40B4-BE49-F238E27FC236}">
              <a16:creationId xmlns:a16="http://schemas.microsoft.com/office/drawing/2014/main" id="{924CD7B6-02F2-4C7F-989E-73A11B683E7B}"/>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78" name="ZoneTexte 3677">
          <a:extLst>
            <a:ext uri="{FF2B5EF4-FFF2-40B4-BE49-F238E27FC236}">
              <a16:creationId xmlns:a16="http://schemas.microsoft.com/office/drawing/2014/main" id="{BAFB5B4F-85E3-4630-84FE-593AB4260848}"/>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79" name="ZoneTexte 3678">
          <a:extLst>
            <a:ext uri="{FF2B5EF4-FFF2-40B4-BE49-F238E27FC236}">
              <a16:creationId xmlns:a16="http://schemas.microsoft.com/office/drawing/2014/main" id="{B2B59A9A-5550-4D7E-9B9A-AE7D1266A45C}"/>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80" name="ZoneTexte 3679">
          <a:extLst>
            <a:ext uri="{FF2B5EF4-FFF2-40B4-BE49-F238E27FC236}">
              <a16:creationId xmlns:a16="http://schemas.microsoft.com/office/drawing/2014/main" id="{F432DBD4-331E-4BFA-A546-EF71B8AB1AA1}"/>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81" name="ZoneTexte 3680">
          <a:extLst>
            <a:ext uri="{FF2B5EF4-FFF2-40B4-BE49-F238E27FC236}">
              <a16:creationId xmlns:a16="http://schemas.microsoft.com/office/drawing/2014/main" id="{B1BB0B30-CCF6-44E8-8E45-6130FAF551C9}"/>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82" name="ZoneTexte 3681">
          <a:extLst>
            <a:ext uri="{FF2B5EF4-FFF2-40B4-BE49-F238E27FC236}">
              <a16:creationId xmlns:a16="http://schemas.microsoft.com/office/drawing/2014/main" id="{BC1D23C0-F92F-4EEB-952D-83C865F90D64}"/>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83" name="ZoneTexte 3682">
          <a:extLst>
            <a:ext uri="{FF2B5EF4-FFF2-40B4-BE49-F238E27FC236}">
              <a16:creationId xmlns:a16="http://schemas.microsoft.com/office/drawing/2014/main" id="{F75EBC72-240E-4949-94A1-106DF026B60A}"/>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84" name="ZoneTexte 3683">
          <a:extLst>
            <a:ext uri="{FF2B5EF4-FFF2-40B4-BE49-F238E27FC236}">
              <a16:creationId xmlns:a16="http://schemas.microsoft.com/office/drawing/2014/main" id="{9371CC55-50F4-4D11-9FD4-FF7CEE3426D6}"/>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85" name="ZoneTexte 3684">
          <a:extLst>
            <a:ext uri="{FF2B5EF4-FFF2-40B4-BE49-F238E27FC236}">
              <a16:creationId xmlns:a16="http://schemas.microsoft.com/office/drawing/2014/main" id="{03E13626-5963-484A-B8B3-8FB27212BAAF}"/>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86" name="ZoneTexte 3685">
          <a:extLst>
            <a:ext uri="{FF2B5EF4-FFF2-40B4-BE49-F238E27FC236}">
              <a16:creationId xmlns:a16="http://schemas.microsoft.com/office/drawing/2014/main" id="{28F7B577-F6AD-4876-B536-815B6886D358}"/>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87" name="ZoneTexte 3686">
          <a:extLst>
            <a:ext uri="{FF2B5EF4-FFF2-40B4-BE49-F238E27FC236}">
              <a16:creationId xmlns:a16="http://schemas.microsoft.com/office/drawing/2014/main" id="{0570E467-7AB7-4AB6-A76E-C4903A979AE2}"/>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88" name="ZoneTexte 3687">
          <a:extLst>
            <a:ext uri="{FF2B5EF4-FFF2-40B4-BE49-F238E27FC236}">
              <a16:creationId xmlns:a16="http://schemas.microsoft.com/office/drawing/2014/main" id="{5A6DCEF6-64EE-4225-AAED-EBFF2E45CCC0}"/>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89" name="ZoneTexte 3688">
          <a:extLst>
            <a:ext uri="{FF2B5EF4-FFF2-40B4-BE49-F238E27FC236}">
              <a16:creationId xmlns:a16="http://schemas.microsoft.com/office/drawing/2014/main" id="{CD141524-B237-48AF-9046-43B917C026A3}"/>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90" name="ZoneTexte 3689">
          <a:extLst>
            <a:ext uri="{FF2B5EF4-FFF2-40B4-BE49-F238E27FC236}">
              <a16:creationId xmlns:a16="http://schemas.microsoft.com/office/drawing/2014/main" id="{8B79368E-4598-463C-8DB9-1455C1471389}"/>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91" name="ZoneTexte 3690">
          <a:extLst>
            <a:ext uri="{FF2B5EF4-FFF2-40B4-BE49-F238E27FC236}">
              <a16:creationId xmlns:a16="http://schemas.microsoft.com/office/drawing/2014/main" id="{0EBFF288-9BB0-4643-925C-B2D243992D74}"/>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92" name="ZoneTexte 3691">
          <a:extLst>
            <a:ext uri="{FF2B5EF4-FFF2-40B4-BE49-F238E27FC236}">
              <a16:creationId xmlns:a16="http://schemas.microsoft.com/office/drawing/2014/main" id="{9A622EDF-2A1A-422C-AC70-065E498F72E7}"/>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93" name="ZoneTexte 3692">
          <a:extLst>
            <a:ext uri="{FF2B5EF4-FFF2-40B4-BE49-F238E27FC236}">
              <a16:creationId xmlns:a16="http://schemas.microsoft.com/office/drawing/2014/main" id="{9E3053F5-8B4C-497A-9283-8232E366E300}"/>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94" name="ZoneTexte 3693">
          <a:extLst>
            <a:ext uri="{FF2B5EF4-FFF2-40B4-BE49-F238E27FC236}">
              <a16:creationId xmlns:a16="http://schemas.microsoft.com/office/drawing/2014/main" id="{8E2DFD63-8A93-48BA-814A-BF062439C6E1}"/>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695" name="ZoneTexte 3694">
          <a:extLst>
            <a:ext uri="{FF2B5EF4-FFF2-40B4-BE49-F238E27FC236}">
              <a16:creationId xmlns:a16="http://schemas.microsoft.com/office/drawing/2014/main" id="{7CDE223F-ABA4-45DC-ACCC-99E624D2B323}"/>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96" name="ZoneTexte 3695">
          <a:extLst>
            <a:ext uri="{FF2B5EF4-FFF2-40B4-BE49-F238E27FC236}">
              <a16:creationId xmlns:a16="http://schemas.microsoft.com/office/drawing/2014/main" id="{0BA45863-7051-48DB-BF93-00FF84364BDA}"/>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697" name="ZoneTexte 3696">
          <a:extLst>
            <a:ext uri="{FF2B5EF4-FFF2-40B4-BE49-F238E27FC236}">
              <a16:creationId xmlns:a16="http://schemas.microsoft.com/office/drawing/2014/main" id="{C00FA526-E9B5-40BC-81AB-EBD788623AD4}"/>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698" name="ZoneTexte 3697">
          <a:extLst>
            <a:ext uri="{FF2B5EF4-FFF2-40B4-BE49-F238E27FC236}">
              <a16:creationId xmlns:a16="http://schemas.microsoft.com/office/drawing/2014/main" id="{38CA1884-FF70-4FE0-B18D-0B4A12D17614}"/>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699" name="ZoneTexte 3698">
          <a:extLst>
            <a:ext uri="{FF2B5EF4-FFF2-40B4-BE49-F238E27FC236}">
              <a16:creationId xmlns:a16="http://schemas.microsoft.com/office/drawing/2014/main" id="{46139C5F-7838-4936-8978-35B32019DCA1}"/>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700" name="ZoneTexte 3699">
          <a:extLst>
            <a:ext uri="{FF2B5EF4-FFF2-40B4-BE49-F238E27FC236}">
              <a16:creationId xmlns:a16="http://schemas.microsoft.com/office/drawing/2014/main" id="{E8782D87-F3F3-4150-90FC-8715BAA1BEEA}"/>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0" cy="172227"/>
    <xdr:sp macro="" textlink="">
      <xdr:nvSpPr>
        <xdr:cNvPr id="3701" name="ZoneTexte 3700">
          <a:extLst>
            <a:ext uri="{FF2B5EF4-FFF2-40B4-BE49-F238E27FC236}">
              <a16:creationId xmlns:a16="http://schemas.microsoft.com/office/drawing/2014/main" id="{93C7FD6A-70F3-4272-9C6F-0FAAAECAEFCF}"/>
            </a:ext>
          </a:extLst>
        </xdr:cNvPr>
        <xdr:cNvSpPr txBox="1"/>
      </xdr:nvSpPr>
      <xdr:spPr>
        <a:xfrm>
          <a:off x="0" y="5900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02" name="ZoneTexte 3701">
          <a:extLst>
            <a:ext uri="{FF2B5EF4-FFF2-40B4-BE49-F238E27FC236}">
              <a16:creationId xmlns:a16="http://schemas.microsoft.com/office/drawing/2014/main" id="{29DF381B-E7E6-406B-AD86-9F0A55B11427}"/>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03" name="ZoneTexte 3702">
          <a:extLst>
            <a:ext uri="{FF2B5EF4-FFF2-40B4-BE49-F238E27FC236}">
              <a16:creationId xmlns:a16="http://schemas.microsoft.com/office/drawing/2014/main" id="{A34DC6D7-3D11-4C63-A44D-5A4CC5EF3127}"/>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04" name="ZoneTexte 3703">
          <a:extLst>
            <a:ext uri="{FF2B5EF4-FFF2-40B4-BE49-F238E27FC236}">
              <a16:creationId xmlns:a16="http://schemas.microsoft.com/office/drawing/2014/main" id="{03FE5CFB-C2D5-4A8F-94F9-AA2CE024B9B1}"/>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05" name="ZoneTexte 3704">
          <a:extLst>
            <a:ext uri="{FF2B5EF4-FFF2-40B4-BE49-F238E27FC236}">
              <a16:creationId xmlns:a16="http://schemas.microsoft.com/office/drawing/2014/main" id="{3965AB51-59BB-4097-9E1B-3327AA4E8032}"/>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06" name="ZoneTexte 3705">
          <a:extLst>
            <a:ext uri="{FF2B5EF4-FFF2-40B4-BE49-F238E27FC236}">
              <a16:creationId xmlns:a16="http://schemas.microsoft.com/office/drawing/2014/main" id="{586D4A7B-96DB-457E-AC00-77FBB32573AD}"/>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07" name="ZoneTexte 3706">
          <a:extLst>
            <a:ext uri="{FF2B5EF4-FFF2-40B4-BE49-F238E27FC236}">
              <a16:creationId xmlns:a16="http://schemas.microsoft.com/office/drawing/2014/main" id="{8293F7E3-63F2-4FD7-8972-87F1F4AD2A73}"/>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08" name="ZoneTexte 3707">
          <a:extLst>
            <a:ext uri="{FF2B5EF4-FFF2-40B4-BE49-F238E27FC236}">
              <a16:creationId xmlns:a16="http://schemas.microsoft.com/office/drawing/2014/main" id="{9AA06205-E8CD-43F9-91C4-3CE1910399C6}"/>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09" name="ZoneTexte 3708">
          <a:extLst>
            <a:ext uri="{FF2B5EF4-FFF2-40B4-BE49-F238E27FC236}">
              <a16:creationId xmlns:a16="http://schemas.microsoft.com/office/drawing/2014/main" id="{F2D5BA28-C637-4E4B-96B2-7A12D3072C8D}"/>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10" name="ZoneTexte 3709">
          <a:extLst>
            <a:ext uri="{FF2B5EF4-FFF2-40B4-BE49-F238E27FC236}">
              <a16:creationId xmlns:a16="http://schemas.microsoft.com/office/drawing/2014/main" id="{786CD7CB-6731-4839-80F0-513F5BB83EE5}"/>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11" name="ZoneTexte 3710">
          <a:extLst>
            <a:ext uri="{FF2B5EF4-FFF2-40B4-BE49-F238E27FC236}">
              <a16:creationId xmlns:a16="http://schemas.microsoft.com/office/drawing/2014/main" id="{0645877A-C7FB-4A67-89E2-5A0251473161}"/>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12" name="ZoneTexte 3711">
          <a:extLst>
            <a:ext uri="{FF2B5EF4-FFF2-40B4-BE49-F238E27FC236}">
              <a16:creationId xmlns:a16="http://schemas.microsoft.com/office/drawing/2014/main" id="{9A872875-206F-48B5-8C09-B75425D1189F}"/>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13" name="ZoneTexte 3712">
          <a:extLst>
            <a:ext uri="{FF2B5EF4-FFF2-40B4-BE49-F238E27FC236}">
              <a16:creationId xmlns:a16="http://schemas.microsoft.com/office/drawing/2014/main" id="{118ACDF5-1C33-4B45-AD3A-3BDBA09DB2BD}"/>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14" name="ZoneTexte 3713">
          <a:extLst>
            <a:ext uri="{FF2B5EF4-FFF2-40B4-BE49-F238E27FC236}">
              <a16:creationId xmlns:a16="http://schemas.microsoft.com/office/drawing/2014/main" id="{E89AE20F-24CB-4020-B784-F8E71DCD1F96}"/>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15" name="ZoneTexte 3714">
          <a:extLst>
            <a:ext uri="{FF2B5EF4-FFF2-40B4-BE49-F238E27FC236}">
              <a16:creationId xmlns:a16="http://schemas.microsoft.com/office/drawing/2014/main" id="{BED6E87F-03B8-4608-8D36-8C9010302B8C}"/>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16" name="ZoneTexte 3715">
          <a:extLst>
            <a:ext uri="{FF2B5EF4-FFF2-40B4-BE49-F238E27FC236}">
              <a16:creationId xmlns:a16="http://schemas.microsoft.com/office/drawing/2014/main" id="{C7631C5C-210F-493A-BC6A-C61BE25A8389}"/>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17" name="ZoneTexte 3716">
          <a:extLst>
            <a:ext uri="{FF2B5EF4-FFF2-40B4-BE49-F238E27FC236}">
              <a16:creationId xmlns:a16="http://schemas.microsoft.com/office/drawing/2014/main" id="{78D08B53-AC0D-467B-826E-26BF84DC66C1}"/>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18" name="ZoneTexte 3717">
          <a:extLst>
            <a:ext uri="{FF2B5EF4-FFF2-40B4-BE49-F238E27FC236}">
              <a16:creationId xmlns:a16="http://schemas.microsoft.com/office/drawing/2014/main" id="{14938BE3-CA2A-4D72-9D34-B780C0C2541C}"/>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19" name="ZoneTexte 3718">
          <a:extLst>
            <a:ext uri="{FF2B5EF4-FFF2-40B4-BE49-F238E27FC236}">
              <a16:creationId xmlns:a16="http://schemas.microsoft.com/office/drawing/2014/main" id="{A67D47F2-F01E-4AED-B13B-479477BEDB58}"/>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20" name="ZoneTexte 3719">
          <a:extLst>
            <a:ext uri="{FF2B5EF4-FFF2-40B4-BE49-F238E27FC236}">
              <a16:creationId xmlns:a16="http://schemas.microsoft.com/office/drawing/2014/main" id="{2DD10E17-D873-4B86-8DEF-086285370CDE}"/>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21" name="ZoneTexte 3720">
          <a:extLst>
            <a:ext uri="{FF2B5EF4-FFF2-40B4-BE49-F238E27FC236}">
              <a16:creationId xmlns:a16="http://schemas.microsoft.com/office/drawing/2014/main" id="{192F420C-D48A-419E-9B46-C368BDD46726}"/>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22" name="ZoneTexte 3721">
          <a:extLst>
            <a:ext uri="{FF2B5EF4-FFF2-40B4-BE49-F238E27FC236}">
              <a16:creationId xmlns:a16="http://schemas.microsoft.com/office/drawing/2014/main" id="{C10B0C20-E3B7-4008-90BA-27C679A4BDD8}"/>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23" name="ZoneTexte 3722">
          <a:extLst>
            <a:ext uri="{FF2B5EF4-FFF2-40B4-BE49-F238E27FC236}">
              <a16:creationId xmlns:a16="http://schemas.microsoft.com/office/drawing/2014/main" id="{0C0CE709-96F8-47F1-9192-CF010A704F89}"/>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24" name="ZoneTexte 3723">
          <a:extLst>
            <a:ext uri="{FF2B5EF4-FFF2-40B4-BE49-F238E27FC236}">
              <a16:creationId xmlns:a16="http://schemas.microsoft.com/office/drawing/2014/main" id="{4F01DD40-C09F-4F2A-A8E1-28AA2AFA7322}"/>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25" name="ZoneTexte 3724">
          <a:extLst>
            <a:ext uri="{FF2B5EF4-FFF2-40B4-BE49-F238E27FC236}">
              <a16:creationId xmlns:a16="http://schemas.microsoft.com/office/drawing/2014/main" id="{05E83641-FE5D-4126-9D97-11EE7DC5BCEF}"/>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26" name="ZoneTexte 3725">
          <a:extLst>
            <a:ext uri="{FF2B5EF4-FFF2-40B4-BE49-F238E27FC236}">
              <a16:creationId xmlns:a16="http://schemas.microsoft.com/office/drawing/2014/main" id="{DCE0C402-8FBA-46EB-A2F8-DE065EA26212}"/>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27" name="ZoneTexte 3726">
          <a:extLst>
            <a:ext uri="{FF2B5EF4-FFF2-40B4-BE49-F238E27FC236}">
              <a16:creationId xmlns:a16="http://schemas.microsoft.com/office/drawing/2014/main" id="{B9F8436C-C27A-4787-8118-4923C72D1910}"/>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28" name="ZoneTexte 3727">
          <a:extLst>
            <a:ext uri="{FF2B5EF4-FFF2-40B4-BE49-F238E27FC236}">
              <a16:creationId xmlns:a16="http://schemas.microsoft.com/office/drawing/2014/main" id="{8B6A6258-A16A-4A7B-8729-19F2F6ADEF63}"/>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29" name="ZoneTexte 3728">
          <a:extLst>
            <a:ext uri="{FF2B5EF4-FFF2-40B4-BE49-F238E27FC236}">
              <a16:creationId xmlns:a16="http://schemas.microsoft.com/office/drawing/2014/main" id="{4EB38865-2D6D-4F6A-8823-4FC6C28B81CC}"/>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0" cy="172227"/>
    <xdr:sp macro="" textlink="">
      <xdr:nvSpPr>
        <xdr:cNvPr id="3730" name="ZoneTexte 3729">
          <a:extLst>
            <a:ext uri="{FF2B5EF4-FFF2-40B4-BE49-F238E27FC236}">
              <a16:creationId xmlns:a16="http://schemas.microsoft.com/office/drawing/2014/main" id="{E534D0DF-E21E-4A05-8212-74C6269D4144}"/>
            </a:ext>
          </a:extLst>
        </xdr:cNvPr>
        <xdr:cNvSpPr txBox="1"/>
      </xdr:nvSpPr>
      <xdr:spPr>
        <a:xfrm>
          <a:off x="0" y="6091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31" name="ZoneTexte 3730">
          <a:extLst>
            <a:ext uri="{FF2B5EF4-FFF2-40B4-BE49-F238E27FC236}">
              <a16:creationId xmlns:a16="http://schemas.microsoft.com/office/drawing/2014/main" id="{2A3B8254-6ACD-46A8-B234-5A0295EC06D4}"/>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32" name="ZoneTexte 3731">
          <a:extLst>
            <a:ext uri="{FF2B5EF4-FFF2-40B4-BE49-F238E27FC236}">
              <a16:creationId xmlns:a16="http://schemas.microsoft.com/office/drawing/2014/main" id="{1949545B-A117-4A9C-A2E8-C4A6167E03AA}"/>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33" name="ZoneTexte 3732">
          <a:extLst>
            <a:ext uri="{FF2B5EF4-FFF2-40B4-BE49-F238E27FC236}">
              <a16:creationId xmlns:a16="http://schemas.microsoft.com/office/drawing/2014/main" id="{1E58B5B1-3CBA-4685-9578-5FDFCD4B8BB9}"/>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34" name="ZoneTexte 3733">
          <a:extLst>
            <a:ext uri="{FF2B5EF4-FFF2-40B4-BE49-F238E27FC236}">
              <a16:creationId xmlns:a16="http://schemas.microsoft.com/office/drawing/2014/main" id="{A45B9843-D273-48BC-9C43-884D4E63D07A}"/>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35" name="ZoneTexte 3734">
          <a:extLst>
            <a:ext uri="{FF2B5EF4-FFF2-40B4-BE49-F238E27FC236}">
              <a16:creationId xmlns:a16="http://schemas.microsoft.com/office/drawing/2014/main" id="{880E19D3-4AAD-4DFC-9F64-49C3D8F85D36}"/>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36" name="ZoneTexte 3735">
          <a:extLst>
            <a:ext uri="{FF2B5EF4-FFF2-40B4-BE49-F238E27FC236}">
              <a16:creationId xmlns:a16="http://schemas.microsoft.com/office/drawing/2014/main" id="{8827410A-E744-46B6-9DCB-95953B62B732}"/>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37" name="ZoneTexte 3736">
          <a:extLst>
            <a:ext uri="{FF2B5EF4-FFF2-40B4-BE49-F238E27FC236}">
              <a16:creationId xmlns:a16="http://schemas.microsoft.com/office/drawing/2014/main" id="{0EE0FDC5-AC56-47D3-82FE-EF54073852F1}"/>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38" name="ZoneTexte 3737">
          <a:extLst>
            <a:ext uri="{FF2B5EF4-FFF2-40B4-BE49-F238E27FC236}">
              <a16:creationId xmlns:a16="http://schemas.microsoft.com/office/drawing/2014/main" id="{22F3292C-4F4D-44D9-8E5E-253F5B4B0588}"/>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39" name="ZoneTexte 3738">
          <a:extLst>
            <a:ext uri="{FF2B5EF4-FFF2-40B4-BE49-F238E27FC236}">
              <a16:creationId xmlns:a16="http://schemas.microsoft.com/office/drawing/2014/main" id="{8E3FAC96-A553-45BD-851F-BB43D968F897}"/>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40" name="ZoneTexte 3739">
          <a:extLst>
            <a:ext uri="{FF2B5EF4-FFF2-40B4-BE49-F238E27FC236}">
              <a16:creationId xmlns:a16="http://schemas.microsoft.com/office/drawing/2014/main" id="{946352EC-6529-41B3-968D-3D5A865A6FDA}"/>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41" name="ZoneTexte 3740">
          <a:extLst>
            <a:ext uri="{FF2B5EF4-FFF2-40B4-BE49-F238E27FC236}">
              <a16:creationId xmlns:a16="http://schemas.microsoft.com/office/drawing/2014/main" id="{37802420-5A63-42C1-854B-64850936D41E}"/>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42" name="ZoneTexte 3741">
          <a:extLst>
            <a:ext uri="{FF2B5EF4-FFF2-40B4-BE49-F238E27FC236}">
              <a16:creationId xmlns:a16="http://schemas.microsoft.com/office/drawing/2014/main" id="{13F94A67-94FC-484A-8C30-4966743064A1}"/>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43" name="ZoneTexte 3742">
          <a:extLst>
            <a:ext uri="{FF2B5EF4-FFF2-40B4-BE49-F238E27FC236}">
              <a16:creationId xmlns:a16="http://schemas.microsoft.com/office/drawing/2014/main" id="{BA8FD830-D98C-42EB-B733-35069FBAA92F}"/>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44" name="ZoneTexte 3743">
          <a:extLst>
            <a:ext uri="{FF2B5EF4-FFF2-40B4-BE49-F238E27FC236}">
              <a16:creationId xmlns:a16="http://schemas.microsoft.com/office/drawing/2014/main" id="{3FFD0029-C29C-4D9D-A65B-38F172B725BC}"/>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45" name="ZoneTexte 3744">
          <a:extLst>
            <a:ext uri="{FF2B5EF4-FFF2-40B4-BE49-F238E27FC236}">
              <a16:creationId xmlns:a16="http://schemas.microsoft.com/office/drawing/2014/main" id="{B271D628-62B3-45DE-90F3-4BF6A09EABC6}"/>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46" name="ZoneTexte 3745">
          <a:extLst>
            <a:ext uri="{FF2B5EF4-FFF2-40B4-BE49-F238E27FC236}">
              <a16:creationId xmlns:a16="http://schemas.microsoft.com/office/drawing/2014/main" id="{74ACE115-DEB8-4839-8537-8AC768D5A433}"/>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47" name="ZoneTexte 3746">
          <a:extLst>
            <a:ext uri="{FF2B5EF4-FFF2-40B4-BE49-F238E27FC236}">
              <a16:creationId xmlns:a16="http://schemas.microsoft.com/office/drawing/2014/main" id="{67F7BAB8-B119-4AAA-92B1-32219F095768}"/>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48" name="ZoneTexte 3747">
          <a:extLst>
            <a:ext uri="{FF2B5EF4-FFF2-40B4-BE49-F238E27FC236}">
              <a16:creationId xmlns:a16="http://schemas.microsoft.com/office/drawing/2014/main" id="{CA45CB60-C681-404A-943A-BCF9E284F9BD}"/>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49" name="ZoneTexte 3748">
          <a:extLst>
            <a:ext uri="{FF2B5EF4-FFF2-40B4-BE49-F238E27FC236}">
              <a16:creationId xmlns:a16="http://schemas.microsoft.com/office/drawing/2014/main" id="{BD82E6E9-8C31-4E2F-AF76-FE1F93D3B8B0}"/>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50" name="ZoneTexte 3749">
          <a:extLst>
            <a:ext uri="{FF2B5EF4-FFF2-40B4-BE49-F238E27FC236}">
              <a16:creationId xmlns:a16="http://schemas.microsoft.com/office/drawing/2014/main" id="{FC39AE4B-580D-40BA-99DA-0CAF045246E7}"/>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51" name="ZoneTexte 3750">
          <a:extLst>
            <a:ext uri="{FF2B5EF4-FFF2-40B4-BE49-F238E27FC236}">
              <a16:creationId xmlns:a16="http://schemas.microsoft.com/office/drawing/2014/main" id="{518B96F0-C495-4322-A0F6-B5DD8AE94053}"/>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52" name="ZoneTexte 3751">
          <a:extLst>
            <a:ext uri="{FF2B5EF4-FFF2-40B4-BE49-F238E27FC236}">
              <a16:creationId xmlns:a16="http://schemas.microsoft.com/office/drawing/2014/main" id="{7FC2F8C2-B0AA-479C-80BD-727B59846F1D}"/>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53" name="ZoneTexte 3752">
          <a:extLst>
            <a:ext uri="{FF2B5EF4-FFF2-40B4-BE49-F238E27FC236}">
              <a16:creationId xmlns:a16="http://schemas.microsoft.com/office/drawing/2014/main" id="{3F27DC9B-3B32-420C-BCD3-1853883F1BD0}"/>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54" name="ZoneTexte 3753">
          <a:extLst>
            <a:ext uri="{FF2B5EF4-FFF2-40B4-BE49-F238E27FC236}">
              <a16:creationId xmlns:a16="http://schemas.microsoft.com/office/drawing/2014/main" id="{25C45CC7-A023-4DD1-B9FB-CDE2609152F6}"/>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55" name="ZoneTexte 3754">
          <a:extLst>
            <a:ext uri="{FF2B5EF4-FFF2-40B4-BE49-F238E27FC236}">
              <a16:creationId xmlns:a16="http://schemas.microsoft.com/office/drawing/2014/main" id="{68CA8C71-A272-49F3-A2C2-49C879FEDA41}"/>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56" name="ZoneTexte 3755">
          <a:extLst>
            <a:ext uri="{FF2B5EF4-FFF2-40B4-BE49-F238E27FC236}">
              <a16:creationId xmlns:a16="http://schemas.microsoft.com/office/drawing/2014/main" id="{4ECC9221-6AA3-44E6-AF58-21F268DEF7FB}"/>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57" name="ZoneTexte 3756">
          <a:extLst>
            <a:ext uri="{FF2B5EF4-FFF2-40B4-BE49-F238E27FC236}">
              <a16:creationId xmlns:a16="http://schemas.microsoft.com/office/drawing/2014/main" id="{DBB95856-F7A3-4AB5-98FE-8BC91831400D}"/>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58" name="ZoneTexte 3757">
          <a:extLst>
            <a:ext uri="{FF2B5EF4-FFF2-40B4-BE49-F238E27FC236}">
              <a16:creationId xmlns:a16="http://schemas.microsoft.com/office/drawing/2014/main" id="{5B02BAA2-D822-4582-B23A-3273642638BE}"/>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0" cy="172227"/>
    <xdr:sp macro="" textlink="">
      <xdr:nvSpPr>
        <xdr:cNvPr id="3759" name="ZoneTexte 3758">
          <a:extLst>
            <a:ext uri="{FF2B5EF4-FFF2-40B4-BE49-F238E27FC236}">
              <a16:creationId xmlns:a16="http://schemas.microsoft.com/office/drawing/2014/main" id="{269E0807-DCD3-4F7F-9607-9D4030919F4B}"/>
            </a:ext>
          </a:extLst>
        </xdr:cNvPr>
        <xdr:cNvSpPr txBox="1"/>
      </xdr:nvSpPr>
      <xdr:spPr>
        <a:xfrm>
          <a:off x="0" y="6281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60" name="ZoneTexte 3759">
          <a:extLst>
            <a:ext uri="{FF2B5EF4-FFF2-40B4-BE49-F238E27FC236}">
              <a16:creationId xmlns:a16="http://schemas.microsoft.com/office/drawing/2014/main" id="{43999955-E47B-40B3-8CC7-D2DFD76CA1C3}"/>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61" name="ZoneTexte 3760">
          <a:extLst>
            <a:ext uri="{FF2B5EF4-FFF2-40B4-BE49-F238E27FC236}">
              <a16:creationId xmlns:a16="http://schemas.microsoft.com/office/drawing/2014/main" id="{EEDB84EF-3B68-47E1-8F23-21CAB07C1308}"/>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62" name="ZoneTexte 3761">
          <a:extLst>
            <a:ext uri="{FF2B5EF4-FFF2-40B4-BE49-F238E27FC236}">
              <a16:creationId xmlns:a16="http://schemas.microsoft.com/office/drawing/2014/main" id="{66A4DE90-D68D-4EAB-A15F-C1768A774337}"/>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63" name="ZoneTexte 3762">
          <a:extLst>
            <a:ext uri="{FF2B5EF4-FFF2-40B4-BE49-F238E27FC236}">
              <a16:creationId xmlns:a16="http://schemas.microsoft.com/office/drawing/2014/main" id="{F8E85B3D-B9C0-49EB-92DD-DD6C51FBBEC4}"/>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64" name="ZoneTexte 3763">
          <a:extLst>
            <a:ext uri="{FF2B5EF4-FFF2-40B4-BE49-F238E27FC236}">
              <a16:creationId xmlns:a16="http://schemas.microsoft.com/office/drawing/2014/main" id="{CA7E5D34-BE05-49DB-9D16-DF64E0FB20B1}"/>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65" name="ZoneTexte 3764">
          <a:extLst>
            <a:ext uri="{FF2B5EF4-FFF2-40B4-BE49-F238E27FC236}">
              <a16:creationId xmlns:a16="http://schemas.microsoft.com/office/drawing/2014/main" id="{EF5D5E05-4D27-49E9-A2CA-79FD7D66E93E}"/>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66" name="ZoneTexte 3765">
          <a:extLst>
            <a:ext uri="{FF2B5EF4-FFF2-40B4-BE49-F238E27FC236}">
              <a16:creationId xmlns:a16="http://schemas.microsoft.com/office/drawing/2014/main" id="{51F1D543-DEEB-4ACA-84AB-F36BB35DDB63}"/>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67" name="ZoneTexte 3766">
          <a:extLst>
            <a:ext uri="{FF2B5EF4-FFF2-40B4-BE49-F238E27FC236}">
              <a16:creationId xmlns:a16="http://schemas.microsoft.com/office/drawing/2014/main" id="{B041850E-2411-464B-A003-B523E33B5B72}"/>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68" name="ZoneTexte 3767">
          <a:extLst>
            <a:ext uri="{FF2B5EF4-FFF2-40B4-BE49-F238E27FC236}">
              <a16:creationId xmlns:a16="http://schemas.microsoft.com/office/drawing/2014/main" id="{1A807D3E-9C5E-41C8-8662-7B794FFB9797}"/>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69" name="ZoneTexte 3768">
          <a:extLst>
            <a:ext uri="{FF2B5EF4-FFF2-40B4-BE49-F238E27FC236}">
              <a16:creationId xmlns:a16="http://schemas.microsoft.com/office/drawing/2014/main" id="{F42AD6DA-0E21-487D-A6B9-DAC77CEA889A}"/>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70" name="ZoneTexte 3769">
          <a:extLst>
            <a:ext uri="{FF2B5EF4-FFF2-40B4-BE49-F238E27FC236}">
              <a16:creationId xmlns:a16="http://schemas.microsoft.com/office/drawing/2014/main" id="{F2E2E3CD-BA81-4873-A6FB-52C84DC5AA6F}"/>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71" name="ZoneTexte 3770">
          <a:extLst>
            <a:ext uri="{FF2B5EF4-FFF2-40B4-BE49-F238E27FC236}">
              <a16:creationId xmlns:a16="http://schemas.microsoft.com/office/drawing/2014/main" id="{35E7B624-F8D9-4946-A3B2-29FB9D1FB1FE}"/>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72" name="ZoneTexte 3771">
          <a:extLst>
            <a:ext uri="{FF2B5EF4-FFF2-40B4-BE49-F238E27FC236}">
              <a16:creationId xmlns:a16="http://schemas.microsoft.com/office/drawing/2014/main" id="{9DADA7C1-891D-4A17-8AEF-40E6890F1F88}"/>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73" name="ZoneTexte 3772">
          <a:extLst>
            <a:ext uri="{FF2B5EF4-FFF2-40B4-BE49-F238E27FC236}">
              <a16:creationId xmlns:a16="http://schemas.microsoft.com/office/drawing/2014/main" id="{A8C67425-B6F4-40BE-9092-C87E2193796B}"/>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74" name="ZoneTexte 3773">
          <a:extLst>
            <a:ext uri="{FF2B5EF4-FFF2-40B4-BE49-F238E27FC236}">
              <a16:creationId xmlns:a16="http://schemas.microsoft.com/office/drawing/2014/main" id="{06A9F847-4E14-4BD6-AEE9-0C31C0AFC9D3}"/>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75" name="ZoneTexte 3774">
          <a:extLst>
            <a:ext uri="{FF2B5EF4-FFF2-40B4-BE49-F238E27FC236}">
              <a16:creationId xmlns:a16="http://schemas.microsoft.com/office/drawing/2014/main" id="{FB7E3A17-9CD0-430A-BA3A-D7FAEF8B7B63}"/>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76" name="ZoneTexte 3775">
          <a:extLst>
            <a:ext uri="{FF2B5EF4-FFF2-40B4-BE49-F238E27FC236}">
              <a16:creationId xmlns:a16="http://schemas.microsoft.com/office/drawing/2014/main" id="{19CFA820-A722-42C2-A0C8-80A5A0DB0875}"/>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77" name="ZoneTexte 3776">
          <a:extLst>
            <a:ext uri="{FF2B5EF4-FFF2-40B4-BE49-F238E27FC236}">
              <a16:creationId xmlns:a16="http://schemas.microsoft.com/office/drawing/2014/main" id="{804E7345-DA7F-4AEB-93AB-80801CC330B7}"/>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78" name="ZoneTexte 3777">
          <a:extLst>
            <a:ext uri="{FF2B5EF4-FFF2-40B4-BE49-F238E27FC236}">
              <a16:creationId xmlns:a16="http://schemas.microsoft.com/office/drawing/2014/main" id="{CA5E1147-2BC8-4DBA-8342-8450BE565690}"/>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79" name="ZoneTexte 3778">
          <a:extLst>
            <a:ext uri="{FF2B5EF4-FFF2-40B4-BE49-F238E27FC236}">
              <a16:creationId xmlns:a16="http://schemas.microsoft.com/office/drawing/2014/main" id="{9D0A5AF2-D12C-428B-9873-20739B23BFB3}"/>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80" name="ZoneTexte 3779">
          <a:extLst>
            <a:ext uri="{FF2B5EF4-FFF2-40B4-BE49-F238E27FC236}">
              <a16:creationId xmlns:a16="http://schemas.microsoft.com/office/drawing/2014/main" id="{F889633C-0F4D-4385-89AD-E6D2E4A981D8}"/>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81" name="ZoneTexte 3780">
          <a:extLst>
            <a:ext uri="{FF2B5EF4-FFF2-40B4-BE49-F238E27FC236}">
              <a16:creationId xmlns:a16="http://schemas.microsoft.com/office/drawing/2014/main" id="{4CB3E819-B2DB-4064-99D2-93B32C58B0E8}"/>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782" name="ZoneTexte 3781">
          <a:extLst>
            <a:ext uri="{FF2B5EF4-FFF2-40B4-BE49-F238E27FC236}">
              <a16:creationId xmlns:a16="http://schemas.microsoft.com/office/drawing/2014/main" id="{A41F0D74-6F1C-4F47-88DB-CD1E3105FA9A}"/>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83" name="ZoneTexte 3782">
          <a:extLst>
            <a:ext uri="{FF2B5EF4-FFF2-40B4-BE49-F238E27FC236}">
              <a16:creationId xmlns:a16="http://schemas.microsoft.com/office/drawing/2014/main" id="{CEDCFD52-904D-4F9A-AC1E-B63CE83A6C1D}"/>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84" name="ZoneTexte 3783">
          <a:extLst>
            <a:ext uri="{FF2B5EF4-FFF2-40B4-BE49-F238E27FC236}">
              <a16:creationId xmlns:a16="http://schemas.microsoft.com/office/drawing/2014/main" id="{2EBD7742-301C-4F8E-ADF5-9DF8F46FE8C0}"/>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785" name="ZoneTexte 3784">
          <a:extLst>
            <a:ext uri="{FF2B5EF4-FFF2-40B4-BE49-F238E27FC236}">
              <a16:creationId xmlns:a16="http://schemas.microsoft.com/office/drawing/2014/main" id="{6442E662-8F2B-46B9-8FE0-0260C82B3675}"/>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786" name="ZoneTexte 3785">
          <a:extLst>
            <a:ext uri="{FF2B5EF4-FFF2-40B4-BE49-F238E27FC236}">
              <a16:creationId xmlns:a16="http://schemas.microsoft.com/office/drawing/2014/main" id="{737EC5A9-AB5F-4139-A778-DA8AFF1C161C}"/>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87" name="ZoneTexte 3786">
          <a:extLst>
            <a:ext uri="{FF2B5EF4-FFF2-40B4-BE49-F238E27FC236}">
              <a16:creationId xmlns:a16="http://schemas.microsoft.com/office/drawing/2014/main" id="{52D504DC-96A1-4933-808E-EC0DAFDD9BA7}"/>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0" cy="172227"/>
    <xdr:sp macro="" textlink="">
      <xdr:nvSpPr>
        <xdr:cNvPr id="3788" name="ZoneTexte 3787">
          <a:extLst>
            <a:ext uri="{FF2B5EF4-FFF2-40B4-BE49-F238E27FC236}">
              <a16:creationId xmlns:a16="http://schemas.microsoft.com/office/drawing/2014/main" id="{2A68D6B7-CDC2-46E0-8E16-5484E330DFF2}"/>
            </a:ext>
          </a:extLst>
        </xdr:cNvPr>
        <xdr:cNvSpPr txBox="1"/>
      </xdr:nvSpPr>
      <xdr:spPr>
        <a:xfrm>
          <a:off x="0" y="6472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789" name="ZoneTexte 3788">
          <a:extLst>
            <a:ext uri="{FF2B5EF4-FFF2-40B4-BE49-F238E27FC236}">
              <a16:creationId xmlns:a16="http://schemas.microsoft.com/office/drawing/2014/main" id="{A69AD995-CE87-4551-BE2B-CF4F6A6A893F}"/>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790" name="ZoneTexte 3789">
          <a:extLst>
            <a:ext uri="{FF2B5EF4-FFF2-40B4-BE49-F238E27FC236}">
              <a16:creationId xmlns:a16="http://schemas.microsoft.com/office/drawing/2014/main" id="{FAA46671-56C2-4F60-90E7-7395678BDD91}"/>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791" name="ZoneTexte 3790">
          <a:extLst>
            <a:ext uri="{FF2B5EF4-FFF2-40B4-BE49-F238E27FC236}">
              <a16:creationId xmlns:a16="http://schemas.microsoft.com/office/drawing/2014/main" id="{68003182-331B-424D-A17E-2E451C123733}"/>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792" name="ZoneTexte 3791">
          <a:extLst>
            <a:ext uri="{FF2B5EF4-FFF2-40B4-BE49-F238E27FC236}">
              <a16:creationId xmlns:a16="http://schemas.microsoft.com/office/drawing/2014/main" id="{C78F4049-8F3D-4A55-BD38-8B52B4AA5CA5}"/>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793" name="ZoneTexte 3792">
          <a:extLst>
            <a:ext uri="{FF2B5EF4-FFF2-40B4-BE49-F238E27FC236}">
              <a16:creationId xmlns:a16="http://schemas.microsoft.com/office/drawing/2014/main" id="{F4FA0A2B-C643-4571-BA9C-7444262D46BF}"/>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794" name="ZoneTexte 3793">
          <a:extLst>
            <a:ext uri="{FF2B5EF4-FFF2-40B4-BE49-F238E27FC236}">
              <a16:creationId xmlns:a16="http://schemas.microsoft.com/office/drawing/2014/main" id="{6D888DEB-B181-42E4-A3B8-F43F1F7AEF62}"/>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795" name="ZoneTexte 3794">
          <a:extLst>
            <a:ext uri="{FF2B5EF4-FFF2-40B4-BE49-F238E27FC236}">
              <a16:creationId xmlns:a16="http://schemas.microsoft.com/office/drawing/2014/main" id="{7C551F77-0A19-468B-B15D-1CB3ED04F55F}"/>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796" name="ZoneTexte 3795">
          <a:extLst>
            <a:ext uri="{FF2B5EF4-FFF2-40B4-BE49-F238E27FC236}">
              <a16:creationId xmlns:a16="http://schemas.microsoft.com/office/drawing/2014/main" id="{DAA8F083-0CD3-48C5-92D5-7F49D16505C8}"/>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797" name="ZoneTexte 3796">
          <a:extLst>
            <a:ext uri="{FF2B5EF4-FFF2-40B4-BE49-F238E27FC236}">
              <a16:creationId xmlns:a16="http://schemas.microsoft.com/office/drawing/2014/main" id="{BA517D92-49A0-4B39-8E02-0CCFA96E4FA1}"/>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798" name="ZoneTexte 3797">
          <a:extLst>
            <a:ext uri="{FF2B5EF4-FFF2-40B4-BE49-F238E27FC236}">
              <a16:creationId xmlns:a16="http://schemas.microsoft.com/office/drawing/2014/main" id="{BF4360D3-1E0A-45F5-AA16-45FBE6533EFF}"/>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799" name="ZoneTexte 3798">
          <a:extLst>
            <a:ext uri="{FF2B5EF4-FFF2-40B4-BE49-F238E27FC236}">
              <a16:creationId xmlns:a16="http://schemas.microsoft.com/office/drawing/2014/main" id="{C94597AA-CB62-4449-B69D-DE0FE39B5F7A}"/>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800" name="ZoneTexte 3799">
          <a:extLst>
            <a:ext uri="{FF2B5EF4-FFF2-40B4-BE49-F238E27FC236}">
              <a16:creationId xmlns:a16="http://schemas.microsoft.com/office/drawing/2014/main" id="{115FDA22-5635-4B58-8C0B-290B2BA322B2}"/>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801" name="ZoneTexte 3800">
          <a:extLst>
            <a:ext uri="{FF2B5EF4-FFF2-40B4-BE49-F238E27FC236}">
              <a16:creationId xmlns:a16="http://schemas.microsoft.com/office/drawing/2014/main" id="{5A195280-196C-4EAA-8FED-20616D5A4EC5}"/>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802" name="ZoneTexte 3801">
          <a:extLst>
            <a:ext uri="{FF2B5EF4-FFF2-40B4-BE49-F238E27FC236}">
              <a16:creationId xmlns:a16="http://schemas.microsoft.com/office/drawing/2014/main" id="{D9C8B8FB-4156-47AE-A7C9-A6355CDD0943}"/>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803" name="ZoneTexte 3802">
          <a:extLst>
            <a:ext uri="{FF2B5EF4-FFF2-40B4-BE49-F238E27FC236}">
              <a16:creationId xmlns:a16="http://schemas.microsoft.com/office/drawing/2014/main" id="{20FF4823-194D-482E-ACDC-94538A6C46E8}"/>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804" name="ZoneTexte 3803">
          <a:extLst>
            <a:ext uri="{FF2B5EF4-FFF2-40B4-BE49-F238E27FC236}">
              <a16:creationId xmlns:a16="http://schemas.microsoft.com/office/drawing/2014/main" id="{04E7BC3A-DC8C-4220-B835-F4F0C7898E95}"/>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805" name="ZoneTexte 3804">
          <a:extLst>
            <a:ext uri="{FF2B5EF4-FFF2-40B4-BE49-F238E27FC236}">
              <a16:creationId xmlns:a16="http://schemas.microsoft.com/office/drawing/2014/main" id="{26ACD307-D080-4896-A5E4-71225594E432}"/>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806" name="ZoneTexte 3805">
          <a:extLst>
            <a:ext uri="{FF2B5EF4-FFF2-40B4-BE49-F238E27FC236}">
              <a16:creationId xmlns:a16="http://schemas.microsoft.com/office/drawing/2014/main" id="{FE721D03-4A93-481F-B7EA-FE8E3D2B6120}"/>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807" name="ZoneTexte 3806">
          <a:extLst>
            <a:ext uri="{FF2B5EF4-FFF2-40B4-BE49-F238E27FC236}">
              <a16:creationId xmlns:a16="http://schemas.microsoft.com/office/drawing/2014/main" id="{D0A796AE-7970-401E-8245-93836334F87A}"/>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808" name="ZoneTexte 3807">
          <a:extLst>
            <a:ext uri="{FF2B5EF4-FFF2-40B4-BE49-F238E27FC236}">
              <a16:creationId xmlns:a16="http://schemas.microsoft.com/office/drawing/2014/main" id="{7FADAB86-33EC-4FAD-B8BB-1166BE58B17F}"/>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809" name="ZoneTexte 3808">
          <a:extLst>
            <a:ext uri="{FF2B5EF4-FFF2-40B4-BE49-F238E27FC236}">
              <a16:creationId xmlns:a16="http://schemas.microsoft.com/office/drawing/2014/main" id="{1865B9B1-6E60-4AF2-8E28-B444D7120053}"/>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810" name="ZoneTexte 3809">
          <a:extLst>
            <a:ext uri="{FF2B5EF4-FFF2-40B4-BE49-F238E27FC236}">
              <a16:creationId xmlns:a16="http://schemas.microsoft.com/office/drawing/2014/main" id="{F904ED32-F562-4701-AC3D-88EA2ABDFD77}"/>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11" name="ZoneTexte 3810">
          <a:extLst>
            <a:ext uri="{FF2B5EF4-FFF2-40B4-BE49-F238E27FC236}">
              <a16:creationId xmlns:a16="http://schemas.microsoft.com/office/drawing/2014/main" id="{1C262A70-D0A5-4684-938D-134A9CA3F551}"/>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812" name="ZoneTexte 3811">
          <a:extLst>
            <a:ext uri="{FF2B5EF4-FFF2-40B4-BE49-F238E27FC236}">
              <a16:creationId xmlns:a16="http://schemas.microsoft.com/office/drawing/2014/main" id="{573816A2-16D8-434B-821C-07853A7F68CF}"/>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813" name="ZoneTexte 3812">
          <a:extLst>
            <a:ext uri="{FF2B5EF4-FFF2-40B4-BE49-F238E27FC236}">
              <a16:creationId xmlns:a16="http://schemas.microsoft.com/office/drawing/2014/main" id="{B2B78DDF-4462-434A-9AEA-234E0D21D4E9}"/>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14" name="ZoneTexte 3813">
          <a:extLst>
            <a:ext uri="{FF2B5EF4-FFF2-40B4-BE49-F238E27FC236}">
              <a16:creationId xmlns:a16="http://schemas.microsoft.com/office/drawing/2014/main" id="{55AD1E43-9B89-45BD-BFB3-2E07FC05B1D8}"/>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15" name="ZoneTexte 3814">
          <a:extLst>
            <a:ext uri="{FF2B5EF4-FFF2-40B4-BE49-F238E27FC236}">
              <a16:creationId xmlns:a16="http://schemas.microsoft.com/office/drawing/2014/main" id="{BFB3DB04-FCE2-4F2B-81E7-4783FA06841A}"/>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816" name="ZoneTexte 3815">
          <a:extLst>
            <a:ext uri="{FF2B5EF4-FFF2-40B4-BE49-F238E27FC236}">
              <a16:creationId xmlns:a16="http://schemas.microsoft.com/office/drawing/2014/main" id="{7B6B8F66-EB99-417A-B614-F5C2B82CEBFD}"/>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0" cy="172227"/>
    <xdr:sp macro="" textlink="">
      <xdr:nvSpPr>
        <xdr:cNvPr id="3817" name="ZoneTexte 3816">
          <a:extLst>
            <a:ext uri="{FF2B5EF4-FFF2-40B4-BE49-F238E27FC236}">
              <a16:creationId xmlns:a16="http://schemas.microsoft.com/office/drawing/2014/main" id="{A1AEF6C8-8F12-4F49-B796-7373B2DA2303}"/>
            </a:ext>
          </a:extLst>
        </xdr:cNvPr>
        <xdr:cNvSpPr txBox="1"/>
      </xdr:nvSpPr>
      <xdr:spPr>
        <a:xfrm>
          <a:off x="0" y="6662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18" name="ZoneTexte 3817">
          <a:extLst>
            <a:ext uri="{FF2B5EF4-FFF2-40B4-BE49-F238E27FC236}">
              <a16:creationId xmlns:a16="http://schemas.microsoft.com/office/drawing/2014/main" id="{ABAEA6D3-32C8-4A6A-8EAE-71638DC07ACD}"/>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19" name="ZoneTexte 3818">
          <a:extLst>
            <a:ext uri="{FF2B5EF4-FFF2-40B4-BE49-F238E27FC236}">
              <a16:creationId xmlns:a16="http://schemas.microsoft.com/office/drawing/2014/main" id="{DCAE6458-141C-46ED-96F6-E4B9A02E7BB9}"/>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20" name="ZoneTexte 3819">
          <a:extLst>
            <a:ext uri="{FF2B5EF4-FFF2-40B4-BE49-F238E27FC236}">
              <a16:creationId xmlns:a16="http://schemas.microsoft.com/office/drawing/2014/main" id="{8EBE035D-7EBF-429F-9132-E5C72C10AB82}"/>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21" name="ZoneTexte 3820">
          <a:extLst>
            <a:ext uri="{FF2B5EF4-FFF2-40B4-BE49-F238E27FC236}">
              <a16:creationId xmlns:a16="http://schemas.microsoft.com/office/drawing/2014/main" id="{F299AD1A-6691-418B-B334-EBA89C93B970}"/>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22" name="ZoneTexte 3821">
          <a:extLst>
            <a:ext uri="{FF2B5EF4-FFF2-40B4-BE49-F238E27FC236}">
              <a16:creationId xmlns:a16="http://schemas.microsoft.com/office/drawing/2014/main" id="{773FEE0D-3A75-49C1-80BE-DEB2670BE210}"/>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23" name="ZoneTexte 3822">
          <a:extLst>
            <a:ext uri="{FF2B5EF4-FFF2-40B4-BE49-F238E27FC236}">
              <a16:creationId xmlns:a16="http://schemas.microsoft.com/office/drawing/2014/main" id="{50D19EE5-1AB3-4766-A958-B630AF674482}"/>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24" name="ZoneTexte 3823">
          <a:extLst>
            <a:ext uri="{FF2B5EF4-FFF2-40B4-BE49-F238E27FC236}">
              <a16:creationId xmlns:a16="http://schemas.microsoft.com/office/drawing/2014/main" id="{B7BCAFE0-9F92-47CA-B596-7BF7D4D4C1BA}"/>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25" name="ZoneTexte 3824">
          <a:extLst>
            <a:ext uri="{FF2B5EF4-FFF2-40B4-BE49-F238E27FC236}">
              <a16:creationId xmlns:a16="http://schemas.microsoft.com/office/drawing/2014/main" id="{3E546B75-A39B-4B02-A511-3EEA4E9D5AE0}"/>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26" name="ZoneTexte 3825">
          <a:extLst>
            <a:ext uri="{FF2B5EF4-FFF2-40B4-BE49-F238E27FC236}">
              <a16:creationId xmlns:a16="http://schemas.microsoft.com/office/drawing/2014/main" id="{C6561DC8-4199-4ED5-9F6B-FE1AF4D2A398}"/>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27" name="ZoneTexte 3826">
          <a:extLst>
            <a:ext uri="{FF2B5EF4-FFF2-40B4-BE49-F238E27FC236}">
              <a16:creationId xmlns:a16="http://schemas.microsoft.com/office/drawing/2014/main" id="{46D248EA-316B-4C35-A376-63F6F9C87270}"/>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28" name="ZoneTexte 3827">
          <a:extLst>
            <a:ext uri="{FF2B5EF4-FFF2-40B4-BE49-F238E27FC236}">
              <a16:creationId xmlns:a16="http://schemas.microsoft.com/office/drawing/2014/main" id="{D7067BA8-8668-4128-AB58-019F76710980}"/>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29" name="ZoneTexte 3828">
          <a:extLst>
            <a:ext uri="{FF2B5EF4-FFF2-40B4-BE49-F238E27FC236}">
              <a16:creationId xmlns:a16="http://schemas.microsoft.com/office/drawing/2014/main" id="{377C92F0-91CE-4B41-B0EF-23F0070787C4}"/>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30" name="ZoneTexte 3829">
          <a:extLst>
            <a:ext uri="{FF2B5EF4-FFF2-40B4-BE49-F238E27FC236}">
              <a16:creationId xmlns:a16="http://schemas.microsoft.com/office/drawing/2014/main" id="{5522B97C-08FC-4093-A06F-08BF46B8BAC9}"/>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31" name="ZoneTexte 3830">
          <a:extLst>
            <a:ext uri="{FF2B5EF4-FFF2-40B4-BE49-F238E27FC236}">
              <a16:creationId xmlns:a16="http://schemas.microsoft.com/office/drawing/2014/main" id="{65D1731C-D1C4-4EE7-A1BB-AB157FE88ABD}"/>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32" name="ZoneTexte 3831">
          <a:extLst>
            <a:ext uri="{FF2B5EF4-FFF2-40B4-BE49-F238E27FC236}">
              <a16:creationId xmlns:a16="http://schemas.microsoft.com/office/drawing/2014/main" id="{8B3DD5AD-AFBB-4818-BAF9-912599C65A30}"/>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33" name="ZoneTexte 3832">
          <a:extLst>
            <a:ext uri="{FF2B5EF4-FFF2-40B4-BE49-F238E27FC236}">
              <a16:creationId xmlns:a16="http://schemas.microsoft.com/office/drawing/2014/main" id="{1FEBDC2A-37DC-48EF-9F2E-FBE15A2DEC8E}"/>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34" name="ZoneTexte 3833">
          <a:extLst>
            <a:ext uri="{FF2B5EF4-FFF2-40B4-BE49-F238E27FC236}">
              <a16:creationId xmlns:a16="http://schemas.microsoft.com/office/drawing/2014/main" id="{7AF81827-F679-4D44-A133-82F533CFF5CC}"/>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35" name="ZoneTexte 3834">
          <a:extLst>
            <a:ext uri="{FF2B5EF4-FFF2-40B4-BE49-F238E27FC236}">
              <a16:creationId xmlns:a16="http://schemas.microsoft.com/office/drawing/2014/main" id="{D6C8C6B7-8637-4C37-B741-F72B45F89A9B}"/>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36" name="ZoneTexte 3835">
          <a:extLst>
            <a:ext uri="{FF2B5EF4-FFF2-40B4-BE49-F238E27FC236}">
              <a16:creationId xmlns:a16="http://schemas.microsoft.com/office/drawing/2014/main" id="{E116C53F-F8B7-4867-849C-5555E4DEFEF3}"/>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37" name="ZoneTexte 3836">
          <a:extLst>
            <a:ext uri="{FF2B5EF4-FFF2-40B4-BE49-F238E27FC236}">
              <a16:creationId xmlns:a16="http://schemas.microsoft.com/office/drawing/2014/main" id="{B7170F8C-1B8F-4780-8EA9-E2C5F84B47DC}"/>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38" name="ZoneTexte 3837">
          <a:extLst>
            <a:ext uri="{FF2B5EF4-FFF2-40B4-BE49-F238E27FC236}">
              <a16:creationId xmlns:a16="http://schemas.microsoft.com/office/drawing/2014/main" id="{5FEEB6A7-D22C-4D03-9685-566F28E45763}"/>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39" name="ZoneTexte 3838">
          <a:extLst>
            <a:ext uri="{FF2B5EF4-FFF2-40B4-BE49-F238E27FC236}">
              <a16:creationId xmlns:a16="http://schemas.microsoft.com/office/drawing/2014/main" id="{690691DF-858C-4AA5-ACEC-F434F9E1EF97}"/>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40" name="ZoneTexte 3839">
          <a:extLst>
            <a:ext uri="{FF2B5EF4-FFF2-40B4-BE49-F238E27FC236}">
              <a16:creationId xmlns:a16="http://schemas.microsoft.com/office/drawing/2014/main" id="{35EF1E4A-24BE-492C-BD14-B99518DA0E59}"/>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41" name="ZoneTexte 3840">
          <a:extLst>
            <a:ext uri="{FF2B5EF4-FFF2-40B4-BE49-F238E27FC236}">
              <a16:creationId xmlns:a16="http://schemas.microsoft.com/office/drawing/2014/main" id="{80A5CB29-3A2E-49BD-B626-17FECB578AB5}"/>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42" name="ZoneTexte 3841">
          <a:extLst>
            <a:ext uri="{FF2B5EF4-FFF2-40B4-BE49-F238E27FC236}">
              <a16:creationId xmlns:a16="http://schemas.microsoft.com/office/drawing/2014/main" id="{C3180433-D59D-49C6-9A5D-8DBF725A5139}"/>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43" name="ZoneTexte 3842">
          <a:extLst>
            <a:ext uri="{FF2B5EF4-FFF2-40B4-BE49-F238E27FC236}">
              <a16:creationId xmlns:a16="http://schemas.microsoft.com/office/drawing/2014/main" id="{29EAAEFD-5FF5-40BB-8F74-A1FD632C24B0}"/>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44" name="ZoneTexte 3843">
          <a:extLst>
            <a:ext uri="{FF2B5EF4-FFF2-40B4-BE49-F238E27FC236}">
              <a16:creationId xmlns:a16="http://schemas.microsoft.com/office/drawing/2014/main" id="{0367AD95-03CD-4269-AC67-B4DC1C4624AC}"/>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45" name="ZoneTexte 3844">
          <a:extLst>
            <a:ext uri="{FF2B5EF4-FFF2-40B4-BE49-F238E27FC236}">
              <a16:creationId xmlns:a16="http://schemas.microsoft.com/office/drawing/2014/main" id="{48F5CD0F-8F2A-4656-A883-35711750CF65}"/>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0" cy="172227"/>
    <xdr:sp macro="" textlink="">
      <xdr:nvSpPr>
        <xdr:cNvPr id="3846" name="ZoneTexte 3845">
          <a:extLst>
            <a:ext uri="{FF2B5EF4-FFF2-40B4-BE49-F238E27FC236}">
              <a16:creationId xmlns:a16="http://schemas.microsoft.com/office/drawing/2014/main" id="{6F0A345E-1AE5-46C3-8557-313555F313E2}"/>
            </a:ext>
          </a:extLst>
        </xdr:cNvPr>
        <xdr:cNvSpPr txBox="1"/>
      </xdr:nvSpPr>
      <xdr:spPr>
        <a:xfrm>
          <a:off x="0" y="6853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47" name="ZoneTexte 3846">
          <a:extLst>
            <a:ext uri="{FF2B5EF4-FFF2-40B4-BE49-F238E27FC236}">
              <a16:creationId xmlns:a16="http://schemas.microsoft.com/office/drawing/2014/main" id="{232BEA0D-D407-46AA-9821-444D1140EF52}"/>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48" name="ZoneTexte 3847">
          <a:extLst>
            <a:ext uri="{FF2B5EF4-FFF2-40B4-BE49-F238E27FC236}">
              <a16:creationId xmlns:a16="http://schemas.microsoft.com/office/drawing/2014/main" id="{64106DDF-016E-4321-BA61-856B80BC3AC1}"/>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49" name="ZoneTexte 3848">
          <a:extLst>
            <a:ext uri="{FF2B5EF4-FFF2-40B4-BE49-F238E27FC236}">
              <a16:creationId xmlns:a16="http://schemas.microsoft.com/office/drawing/2014/main" id="{A8742937-5CE8-4AC7-BD74-417A1B300815}"/>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50" name="ZoneTexte 3849">
          <a:extLst>
            <a:ext uri="{FF2B5EF4-FFF2-40B4-BE49-F238E27FC236}">
              <a16:creationId xmlns:a16="http://schemas.microsoft.com/office/drawing/2014/main" id="{DFA6193C-1676-47E1-ADA0-0CA25DD63AAC}"/>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51" name="ZoneTexte 3850">
          <a:extLst>
            <a:ext uri="{FF2B5EF4-FFF2-40B4-BE49-F238E27FC236}">
              <a16:creationId xmlns:a16="http://schemas.microsoft.com/office/drawing/2014/main" id="{AAEEC67A-FA8C-4256-88E6-07B7DF873126}"/>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52" name="ZoneTexte 3851">
          <a:extLst>
            <a:ext uri="{FF2B5EF4-FFF2-40B4-BE49-F238E27FC236}">
              <a16:creationId xmlns:a16="http://schemas.microsoft.com/office/drawing/2014/main" id="{484CA4BF-CDCB-4BEA-8416-932C36719FD1}"/>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53" name="ZoneTexte 3852">
          <a:extLst>
            <a:ext uri="{FF2B5EF4-FFF2-40B4-BE49-F238E27FC236}">
              <a16:creationId xmlns:a16="http://schemas.microsoft.com/office/drawing/2014/main" id="{C9E5D34A-02D7-4137-89FD-F0299D027728}"/>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54" name="ZoneTexte 3853">
          <a:extLst>
            <a:ext uri="{FF2B5EF4-FFF2-40B4-BE49-F238E27FC236}">
              <a16:creationId xmlns:a16="http://schemas.microsoft.com/office/drawing/2014/main" id="{ED994039-20B8-424F-90D0-1031EA22B0F6}"/>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55" name="ZoneTexte 3854">
          <a:extLst>
            <a:ext uri="{FF2B5EF4-FFF2-40B4-BE49-F238E27FC236}">
              <a16:creationId xmlns:a16="http://schemas.microsoft.com/office/drawing/2014/main" id="{43A6DAC4-5023-402C-B406-72AC14D49EA7}"/>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56" name="ZoneTexte 3855">
          <a:extLst>
            <a:ext uri="{FF2B5EF4-FFF2-40B4-BE49-F238E27FC236}">
              <a16:creationId xmlns:a16="http://schemas.microsoft.com/office/drawing/2014/main" id="{D12EA6B6-88FB-4496-B885-4BFAD20F9DA9}"/>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57" name="ZoneTexte 3856">
          <a:extLst>
            <a:ext uri="{FF2B5EF4-FFF2-40B4-BE49-F238E27FC236}">
              <a16:creationId xmlns:a16="http://schemas.microsoft.com/office/drawing/2014/main" id="{B2998410-1971-4E79-86B4-38702D83A59C}"/>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58" name="ZoneTexte 3857">
          <a:extLst>
            <a:ext uri="{FF2B5EF4-FFF2-40B4-BE49-F238E27FC236}">
              <a16:creationId xmlns:a16="http://schemas.microsoft.com/office/drawing/2014/main" id="{8459D856-6080-4766-ACC9-3D206C531875}"/>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59" name="ZoneTexte 3858">
          <a:extLst>
            <a:ext uri="{FF2B5EF4-FFF2-40B4-BE49-F238E27FC236}">
              <a16:creationId xmlns:a16="http://schemas.microsoft.com/office/drawing/2014/main" id="{254AF3EE-EC20-498D-A2CD-D18F39B7084F}"/>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60" name="ZoneTexte 3859">
          <a:extLst>
            <a:ext uri="{FF2B5EF4-FFF2-40B4-BE49-F238E27FC236}">
              <a16:creationId xmlns:a16="http://schemas.microsoft.com/office/drawing/2014/main" id="{63F658D4-CCEA-44A3-BA7C-9407D529BD27}"/>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61" name="ZoneTexte 3860">
          <a:extLst>
            <a:ext uri="{FF2B5EF4-FFF2-40B4-BE49-F238E27FC236}">
              <a16:creationId xmlns:a16="http://schemas.microsoft.com/office/drawing/2014/main" id="{5BB76E89-31E7-4D93-ACC3-49202CF66EF3}"/>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62" name="ZoneTexte 3861">
          <a:extLst>
            <a:ext uri="{FF2B5EF4-FFF2-40B4-BE49-F238E27FC236}">
              <a16:creationId xmlns:a16="http://schemas.microsoft.com/office/drawing/2014/main" id="{518DBAC4-0323-4139-9BB7-A96BEFF526C1}"/>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63" name="ZoneTexte 3862">
          <a:extLst>
            <a:ext uri="{FF2B5EF4-FFF2-40B4-BE49-F238E27FC236}">
              <a16:creationId xmlns:a16="http://schemas.microsoft.com/office/drawing/2014/main" id="{4272B34F-F7A8-4F35-827C-5F7493B723DE}"/>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64" name="ZoneTexte 3863">
          <a:extLst>
            <a:ext uri="{FF2B5EF4-FFF2-40B4-BE49-F238E27FC236}">
              <a16:creationId xmlns:a16="http://schemas.microsoft.com/office/drawing/2014/main" id="{7A5086B9-4321-4056-9745-91753A1794BB}"/>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65" name="ZoneTexte 3864">
          <a:extLst>
            <a:ext uri="{FF2B5EF4-FFF2-40B4-BE49-F238E27FC236}">
              <a16:creationId xmlns:a16="http://schemas.microsoft.com/office/drawing/2014/main" id="{47520313-FC33-4FC6-9756-D7AF4C58B6CA}"/>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66" name="ZoneTexte 3865">
          <a:extLst>
            <a:ext uri="{FF2B5EF4-FFF2-40B4-BE49-F238E27FC236}">
              <a16:creationId xmlns:a16="http://schemas.microsoft.com/office/drawing/2014/main" id="{922E1B68-EE43-4317-998B-3772340265F2}"/>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67" name="ZoneTexte 3866">
          <a:extLst>
            <a:ext uri="{FF2B5EF4-FFF2-40B4-BE49-F238E27FC236}">
              <a16:creationId xmlns:a16="http://schemas.microsoft.com/office/drawing/2014/main" id="{7321B58F-4FD6-42E8-9380-52B1930C0EB7}"/>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68" name="ZoneTexte 3867">
          <a:extLst>
            <a:ext uri="{FF2B5EF4-FFF2-40B4-BE49-F238E27FC236}">
              <a16:creationId xmlns:a16="http://schemas.microsoft.com/office/drawing/2014/main" id="{DADDE9A9-8FC7-458A-A6E0-53CC8C1EC6C8}"/>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69" name="ZoneTexte 3868">
          <a:extLst>
            <a:ext uri="{FF2B5EF4-FFF2-40B4-BE49-F238E27FC236}">
              <a16:creationId xmlns:a16="http://schemas.microsoft.com/office/drawing/2014/main" id="{505E42C7-64B9-4AE4-AC90-424D495D37BD}"/>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70" name="ZoneTexte 3869">
          <a:extLst>
            <a:ext uri="{FF2B5EF4-FFF2-40B4-BE49-F238E27FC236}">
              <a16:creationId xmlns:a16="http://schemas.microsoft.com/office/drawing/2014/main" id="{40583CAF-1C1D-4AC0-890D-9024856FDAC3}"/>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71" name="ZoneTexte 3870">
          <a:extLst>
            <a:ext uri="{FF2B5EF4-FFF2-40B4-BE49-F238E27FC236}">
              <a16:creationId xmlns:a16="http://schemas.microsoft.com/office/drawing/2014/main" id="{FF1B06A0-E6DF-41E6-BCD6-363904A40D98}"/>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72" name="ZoneTexte 3871">
          <a:extLst>
            <a:ext uri="{FF2B5EF4-FFF2-40B4-BE49-F238E27FC236}">
              <a16:creationId xmlns:a16="http://schemas.microsoft.com/office/drawing/2014/main" id="{0E3D51BF-9645-46DE-BD46-8F998621957B}"/>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73" name="ZoneTexte 3872">
          <a:extLst>
            <a:ext uri="{FF2B5EF4-FFF2-40B4-BE49-F238E27FC236}">
              <a16:creationId xmlns:a16="http://schemas.microsoft.com/office/drawing/2014/main" id="{52542A12-F6A7-453F-B19F-437D3B40721A}"/>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74" name="ZoneTexte 3873">
          <a:extLst>
            <a:ext uri="{FF2B5EF4-FFF2-40B4-BE49-F238E27FC236}">
              <a16:creationId xmlns:a16="http://schemas.microsoft.com/office/drawing/2014/main" id="{9964CB05-4048-4CF1-A0A1-E0F6DF5AEA91}"/>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0" cy="172227"/>
    <xdr:sp macro="" textlink="">
      <xdr:nvSpPr>
        <xdr:cNvPr id="3875" name="ZoneTexte 3874">
          <a:extLst>
            <a:ext uri="{FF2B5EF4-FFF2-40B4-BE49-F238E27FC236}">
              <a16:creationId xmlns:a16="http://schemas.microsoft.com/office/drawing/2014/main" id="{DCF1FFCF-A53E-4274-AA5B-61446E37EDDE}"/>
            </a:ext>
          </a:extLst>
        </xdr:cNvPr>
        <xdr:cNvSpPr txBox="1"/>
      </xdr:nvSpPr>
      <xdr:spPr>
        <a:xfrm>
          <a:off x="0" y="7043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76" name="ZoneTexte 3875">
          <a:extLst>
            <a:ext uri="{FF2B5EF4-FFF2-40B4-BE49-F238E27FC236}">
              <a16:creationId xmlns:a16="http://schemas.microsoft.com/office/drawing/2014/main" id="{8E942BE5-F8C6-46F0-A925-FF180DA631BC}"/>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77" name="ZoneTexte 3876">
          <a:extLst>
            <a:ext uri="{FF2B5EF4-FFF2-40B4-BE49-F238E27FC236}">
              <a16:creationId xmlns:a16="http://schemas.microsoft.com/office/drawing/2014/main" id="{E061F245-88F0-43B6-BA8F-2ED6984A7184}"/>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78" name="ZoneTexte 3877">
          <a:extLst>
            <a:ext uri="{FF2B5EF4-FFF2-40B4-BE49-F238E27FC236}">
              <a16:creationId xmlns:a16="http://schemas.microsoft.com/office/drawing/2014/main" id="{0853360E-9E92-4723-9F7D-96FAEE79EBFD}"/>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79" name="ZoneTexte 3878">
          <a:extLst>
            <a:ext uri="{FF2B5EF4-FFF2-40B4-BE49-F238E27FC236}">
              <a16:creationId xmlns:a16="http://schemas.microsoft.com/office/drawing/2014/main" id="{B5F1B75C-7E3D-4F1D-9DC3-DDA7580F9088}"/>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80" name="ZoneTexte 3879">
          <a:extLst>
            <a:ext uri="{FF2B5EF4-FFF2-40B4-BE49-F238E27FC236}">
              <a16:creationId xmlns:a16="http://schemas.microsoft.com/office/drawing/2014/main" id="{6C1A412A-AD4F-4CBE-B054-C03ACD810F2D}"/>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81" name="ZoneTexte 3880">
          <a:extLst>
            <a:ext uri="{FF2B5EF4-FFF2-40B4-BE49-F238E27FC236}">
              <a16:creationId xmlns:a16="http://schemas.microsoft.com/office/drawing/2014/main" id="{7FEDFCC2-0915-4017-9C2B-F8EF45655663}"/>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82" name="ZoneTexte 3881">
          <a:extLst>
            <a:ext uri="{FF2B5EF4-FFF2-40B4-BE49-F238E27FC236}">
              <a16:creationId xmlns:a16="http://schemas.microsoft.com/office/drawing/2014/main" id="{76F51EF1-6175-4A81-AE0A-D7732506D4F1}"/>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83" name="ZoneTexte 3882">
          <a:extLst>
            <a:ext uri="{FF2B5EF4-FFF2-40B4-BE49-F238E27FC236}">
              <a16:creationId xmlns:a16="http://schemas.microsoft.com/office/drawing/2014/main" id="{919BB5FA-EAD5-4C28-8D78-E9A86EC9478B}"/>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84" name="ZoneTexte 3883">
          <a:extLst>
            <a:ext uri="{FF2B5EF4-FFF2-40B4-BE49-F238E27FC236}">
              <a16:creationId xmlns:a16="http://schemas.microsoft.com/office/drawing/2014/main" id="{EF4567E3-33BE-4F39-882A-D517C3B541DB}"/>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85" name="ZoneTexte 3884">
          <a:extLst>
            <a:ext uri="{FF2B5EF4-FFF2-40B4-BE49-F238E27FC236}">
              <a16:creationId xmlns:a16="http://schemas.microsoft.com/office/drawing/2014/main" id="{6A973920-9FCB-4A00-89B8-8D7A747C5F2F}"/>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86" name="ZoneTexte 3885">
          <a:extLst>
            <a:ext uri="{FF2B5EF4-FFF2-40B4-BE49-F238E27FC236}">
              <a16:creationId xmlns:a16="http://schemas.microsoft.com/office/drawing/2014/main" id="{9616994A-DC03-4F76-86BF-471DBD670403}"/>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87" name="ZoneTexte 3886">
          <a:extLst>
            <a:ext uri="{FF2B5EF4-FFF2-40B4-BE49-F238E27FC236}">
              <a16:creationId xmlns:a16="http://schemas.microsoft.com/office/drawing/2014/main" id="{187FC551-3EF6-4B30-8250-34C749C8E8FF}"/>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88" name="ZoneTexte 3887">
          <a:extLst>
            <a:ext uri="{FF2B5EF4-FFF2-40B4-BE49-F238E27FC236}">
              <a16:creationId xmlns:a16="http://schemas.microsoft.com/office/drawing/2014/main" id="{602F2F89-A945-4106-A53B-8D19E2BD689F}"/>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89" name="ZoneTexte 3888">
          <a:extLst>
            <a:ext uri="{FF2B5EF4-FFF2-40B4-BE49-F238E27FC236}">
              <a16:creationId xmlns:a16="http://schemas.microsoft.com/office/drawing/2014/main" id="{9853AD54-95B3-491D-A236-8CD36F5C0174}"/>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90" name="ZoneTexte 3889">
          <a:extLst>
            <a:ext uri="{FF2B5EF4-FFF2-40B4-BE49-F238E27FC236}">
              <a16:creationId xmlns:a16="http://schemas.microsoft.com/office/drawing/2014/main" id="{C7813701-0B2B-42DB-9E4E-F9ADB46BD2A8}"/>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91" name="ZoneTexte 3890">
          <a:extLst>
            <a:ext uri="{FF2B5EF4-FFF2-40B4-BE49-F238E27FC236}">
              <a16:creationId xmlns:a16="http://schemas.microsoft.com/office/drawing/2014/main" id="{B0718E04-1700-4039-9988-64A55FF82121}"/>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92" name="ZoneTexte 3891">
          <a:extLst>
            <a:ext uri="{FF2B5EF4-FFF2-40B4-BE49-F238E27FC236}">
              <a16:creationId xmlns:a16="http://schemas.microsoft.com/office/drawing/2014/main" id="{7983E245-48C0-4092-AB7F-69AEAD3D9DEB}"/>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93" name="ZoneTexte 3892">
          <a:extLst>
            <a:ext uri="{FF2B5EF4-FFF2-40B4-BE49-F238E27FC236}">
              <a16:creationId xmlns:a16="http://schemas.microsoft.com/office/drawing/2014/main" id="{4D813067-3C79-4BB9-98B7-A1FD13A1FCEA}"/>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94" name="ZoneTexte 3893">
          <a:extLst>
            <a:ext uri="{FF2B5EF4-FFF2-40B4-BE49-F238E27FC236}">
              <a16:creationId xmlns:a16="http://schemas.microsoft.com/office/drawing/2014/main" id="{EA598AEB-9D5E-4123-8312-F04DE85CD67C}"/>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95" name="ZoneTexte 3894">
          <a:extLst>
            <a:ext uri="{FF2B5EF4-FFF2-40B4-BE49-F238E27FC236}">
              <a16:creationId xmlns:a16="http://schemas.microsoft.com/office/drawing/2014/main" id="{8FC03F63-2A41-4ED5-BDEA-A762CF61D981}"/>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96" name="ZoneTexte 3895">
          <a:extLst>
            <a:ext uri="{FF2B5EF4-FFF2-40B4-BE49-F238E27FC236}">
              <a16:creationId xmlns:a16="http://schemas.microsoft.com/office/drawing/2014/main" id="{8C576150-BFB4-4FF6-A779-C216B90D2906}"/>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97" name="ZoneTexte 3896">
          <a:extLst>
            <a:ext uri="{FF2B5EF4-FFF2-40B4-BE49-F238E27FC236}">
              <a16:creationId xmlns:a16="http://schemas.microsoft.com/office/drawing/2014/main" id="{2D6ABD99-F607-4D3A-8683-F983BEA2B5F1}"/>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898" name="ZoneTexte 3897">
          <a:extLst>
            <a:ext uri="{FF2B5EF4-FFF2-40B4-BE49-F238E27FC236}">
              <a16:creationId xmlns:a16="http://schemas.microsoft.com/office/drawing/2014/main" id="{37895670-44DA-4660-ADB1-770839257497}"/>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899" name="ZoneTexte 3898">
          <a:extLst>
            <a:ext uri="{FF2B5EF4-FFF2-40B4-BE49-F238E27FC236}">
              <a16:creationId xmlns:a16="http://schemas.microsoft.com/office/drawing/2014/main" id="{80E47665-F7ED-41CE-B982-F22108FE69F3}"/>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900" name="ZoneTexte 3899">
          <a:extLst>
            <a:ext uri="{FF2B5EF4-FFF2-40B4-BE49-F238E27FC236}">
              <a16:creationId xmlns:a16="http://schemas.microsoft.com/office/drawing/2014/main" id="{BA46D4B1-33A7-48B2-8E69-00048CFB94C9}"/>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01" name="ZoneTexte 3900">
          <a:extLst>
            <a:ext uri="{FF2B5EF4-FFF2-40B4-BE49-F238E27FC236}">
              <a16:creationId xmlns:a16="http://schemas.microsoft.com/office/drawing/2014/main" id="{F9D8DE88-EE46-4CFB-A684-774A517826FE}"/>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02" name="ZoneTexte 3901">
          <a:extLst>
            <a:ext uri="{FF2B5EF4-FFF2-40B4-BE49-F238E27FC236}">
              <a16:creationId xmlns:a16="http://schemas.microsoft.com/office/drawing/2014/main" id="{BCF77AC0-92A3-40DE-8853-D10EB6776B5E}"/>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903" name="ZoneTexte 3902">
          <a:extLst>
            <a:ext uri="{FF2B5EF4-FFF2-40B4-BE49-F238E27FC236}">
              <a16:creationId xmlns:a16="http://schemas.microsoft.com/office/drawing/2014/main" id="{F65F476A-8AD5-48CE-977E-F84B2471788F}"/>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0" cy="172227"/>
    <xdr:sp macro="" textlink="">
      <xdr:nvSpPr>
        <xdr:cNvPr id="3904" name="ZoneTexte 3903">
          <a:extLst>
            <a:ext uri="{FF2B5EF4-FFF2-40B4-BE49-F238E27FC236}">
              <a16:creationId xmlns:a16="http://schemas.microsoft.com/office/drawing/2014/main" id="{7ABDF9F6-6643-49EF-A256-7BC753ED1122}"/>
            </a:ext>
          </a:extLst>
        </xdr:cNvPr>
        <xdr:cNvSpPr txBox="1"/>
      </xdr:nvSpPr>
      <xdr:spPr>
        <a:xfrm>
          <a:off x="0" y="7234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05" name="ZoneTexte 3904">
          <a:extLst>
            <a:ext uri="{FF2B5EF4-FFF2-40B4-BE49-F238E27FC236}">
              <a16:creationId xmlns:a16="http://schemas.microsoft.com/office/drawing/2014/main" id="{09EA0516-CFEE-41B3-A472-2EC007B07D9F}"/>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06" name="ZoneTexte 3905">
          <a:extLst>
            <a:ext uri="{FF2B5EF4-FFF2-40B4-BE49-F238E27FC236}">
              <a16:creationId xmlns:a16="http://schemas.microsoft.com/office/drawing/2014/main" id="{52BD1BB7-87CE-4D00-9698-03B7D1D63374}"/>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07" name="ZoneTexte 3906">
          <a:extLst>
            <a:ext uri="{FF2B5EF4-FFF2-40B4-BE49-F238E27FC236}">
              <a16:creationId xmlns:a16="http://schemas.microsoft.com/office/drawing/2014/main" id="{371D079F-48B2-4954-858D-51E7B4E24AA1}"/>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08" name="ZoneTexte 3907">
          <a:extLst>
            <a:ext uri="{FF2B5EF4-FFF2-40B4-BE49-F238E27FC236}">
              <a16:creationId xmlns:a16="http://schemas.microsoft.com/office/drawing/2014/main" id="{240D2871-AB32-4398-9F92-7FF7F66F5D29}"/>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09" name="ZoneTexte 3908">
          <a:extLst>
            <a:ext uri="{FF2B5EF4-FFF2-40B4-BE49-F238E27FC236}">
              <a16:creationId xmlns:a16="http://schemas.microsoft.com/office/drawing/2014/main" id="{A11C59E4-D184-41E3-9DEB-E1A9C3F69AE7}"/>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10" name="ZoneTexte 3909">
          <a:extLst>
            <a:ext uri="{FF2B5EF4-FFF2-40B4-BE49-F238E27FC236}">
              <a16:creationId xmlns:a16="http://schemas.microsoft.com/office/drawing/2014/main" id="{236E3FFA-DC47-4F5B-BE8C-54B8F6DF4591}"/>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11" name="ZoneTexte 3910">
          <a:extLst>
            <a:ext uri="{FF2B5EF4-FFF2-40B4-BE49-F238E27FC236}">
              <a16:creationId xmlns:a16="http://schemas.microsoft.com/office/drawing/2014/main" id="{BB480228-A206-419D-B9AF-3FD118A822FB}"/>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12" name="ZoneTexte 3911">
          <a:extLst>
            <a:ext uri="{FF2B5EF4-FFF2-40B4-BE49-F238E27FC236}">
              <a16:creationId xmlns:a16="http://schemas.microsoft.com/office/drawing/2014/main" id="{5EA04787-A520-4E69-920E-D108AA182811}"/>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13" name="ZoneTexte 3912">
          <a:extLst>
            <a:ext uri="{FF2B5EF4-FFF2-40B4-BE49-F238E27FC236}">
              <a16:creationId xmlns:a16="http://schemas.microsoft.com/office/drawing/2014/main" id="{5152C64B-DFAD-4302-AF9E-235DA28F6686}"/>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14" name="ZoneTexte 3913">
          <a:extLst>
            <a:ext uri="{FF2B5EF4-FFF2-40B4-BE49-F238E27FC236}">
              <a16:creationId xmlns:a16="http://schemas.microsoft.com/office/drawing/2014/main" id="{10490C60-5208-433A-B769-305E0CC0B395}"/>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15" name="ZoneTexte 3914">
          <a:extLst>
            <a:ext uri="{FF2B5EF4-FFF2-40B4-BE49-F238E27FC236}">
              <a16:creationId xmlns:a16="http://schemas.microsoft.com/office/drawing/2014/main" id="{5E53F9EC-3609-4D77-9469-7D919346973D}"/>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16" name="ZoneTexte 3915">
          <a:extLst>
            <a:ext uri="{FF2B5EF4-FFF2-40B4-BE49-F238E27FC236}">
              <a16:creationId xmlns:a16="http://schemas.microsoft.com/office/drawing/2014/main" id="{1D5B9981-0DA4-40D0-969D-5890D4608B54}"/>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17" name="ZoneTexte 3916">
          <a:extLst>
            <a:ext uri="{FF2B5EF4-FFF2-40B4-BE49-F238E27FC236}">
              <a16:creationId xmlns:a16="http://schemas.microsoft.com/office/drawing/2014/main" id="{F794E0FE-BDE4-4B2D-B957-4FBBC3BAFC9C}"/>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18" name="ZoneTexte 3917">
          <a:extLst>
            <a:ext uri="{FF2B5EF4-FFF2-40B4-BE49-F238E27FC236}">
              <a16:creationId xmlns:a16="http://schemas.microsoft.com/office/drawing/2014/main" id="{4D07B70F-5C95-476D-92B6-1595A8397F22}"/>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19" name="ZoneTexte 3918">
          <a:extLst>
            <a:ext uri="{FF2B5EF4-FFF2-40B4-BE49-F238E27FC236}">
              <a16:creationId xmlns:a16="http://schemas.microsoft.com/office/drawing/2014/main" id="{328B522C-BD02-4477-A3F0-0A70F302654C}"/>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20" name="ZoneTexte 3919">
          <a:extLst>
            <a:ext uri="{FF2B5EF4-FFF2-40B4-BE49-F238E27FC236}">
              <a16:creationId xmlns:a16="http://schemas.microsoft.com/office/drawing/2014/main" id="{A5C9C915-7FDC-4EB7-9E60-D73FDA75E1A4}"/>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21" name="ZoneTexte 3920">
          <a:extLst>
            <a:ext uri="{FF2B5EF4-FFF2-40B4-BE49-F238E27FC236}">
              <a16:creationId xmlns:a16="http://schemas.microsoft.com/office/drawing/2014/main" id="{DA4B5102-B424-4693-BF4F-97E984423342}"/>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22" name="ZoneTexte 3921">
          <a:extLst>
            <a:ext uri="{FF2B5EF4-FFF2-40B4-BE49-F238E27FC236}">
              <a16:creationId xmlns:a16="http://schemas.microsoft.com/office/drawing/2014/main" id="{EFB54901-6E36-4E4E-9832-A53DB1DD088F}"/>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23" name="ZoneTexte 3922">
          <a:extLst>
            <a:ext uri="{FF2B5EF4-FFF2-40B4-BE49-F238E27FC236}">
              <a16:creationId xmlns:a16="http://schemas.microsoft.com/office/drawing/2014/main" id="{64C04ADA-B31B-45AD-AE81-18C88F23C11E}"/>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24" name="ZoneTexte 3923">
          <a:extLst>
            <a:ext uri="{FF2B5EF4-FFF2-40B4-BE49-F238E27FC236}">
              <a16:creationId xmlns:a16="http://schemas.microsoft.com/office/drawing/2014/main" id="{E84BBD6D-A565-4063-B39B-53B278EFD691}"/>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25" name="ZoneTexte 3924">
          <a:extLst>
            <a:ext uri="{FF2B5EF4-FFF2-40B4-BE49-F238E27FC236}">
              <a16:creationId xmlns:a16="http://schemas.microsoft.com/office/drawing/2014/main" id="{9E275A9D-E576-4C5A-84AB-62CAB3DA1293}"/>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26" name="ZoneTexte 3925">
          <a:extLst>
            <a:ext uri="{FF2B5EF4-FFF2-40B4-BE49-F238E27FC236}">
              <a16:creationId xmlns:a16="http://schemas.microsoft.com/office/drawing/2014/main" id="{FBBE72F5-7EDA-48D5-9A58-F0A1621D4527}"/>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3927" name="ZoneTexte 3926">
          <a:extLst>
            <a:ext uri="{FF2B5EF4-FFF2-40B4-BE49-F238E27FC236}">
              <a16:creationId xmlns:a16="http://schemas.microsoft.com/office/drawing/2014/main" id="{DCE2A23F-A89D-45D9-A46E-0AC833E98BF3}"/>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28" name="ZoneTexte 3927">
          <a:extLst>
            <a:ext uri="{FF2B5EF4-FFF2-40B4-BE49-F238E27FC236}">
              <a16:creationId xmlns:a16="http://schemas.microsoft.com/office/drawing/2014/main" id="{5635EEC3-B681-45C8-B8F5-B398FE2B2EF7}"/>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29" name="ZoneTexte 3928">
          <a:extLst>
            <a:ext uri="{FF2B5EF4-FFF2-40B4-BE49-F238E27FC236}">
              <a16:creationId xmlns:a16="http://schemas.microsoft.com/office/drawing/2014/main" id="{19B5A4A7-4519-4CF5-954B-136D0950F2CB}"/>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3930" name="ZoneTexte 3929">
          <a:extLst>
            <a:ext uri="{FF2B5EF4-FFF2-40B4-BE49-F238E27FC236}">
              <a16:creationId xmlns:a16="http://schemas.microsoft.com/office/drawing/2014/main" id="{44D66476-B8E2-4A59-B976-1502DBFA1097}"/>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3931" name="ZoneTexte 3930">
          <a:extLst>
            <a:ext uri="{FF2B5EF4-FFF2-40B4-BE49-F238E27FC236}">
              <a16:creationId xmlns:a16="http://schemas.microsoft.com/office/drawing/2014/main" id="{94F9BC4F-8FBC-4A8C-AA64-F5CAEC91C866}"/>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32" name="ZoneTexte 3931">
          <a:extLst>
            <a:ext uri="{FF2B5EF4-FFF2-40B4-BE49-F238E27FC236}">
              <a16:creationId xmlns:a16="http://schemas.microsoft.com/office/drawing/2014/main" id="{CC54663B-CCC8-4E94-9209-F93A9A92F105}"/>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0" cy="172227"/>
    <xdr:sp macro="" textlink="">
      <xdr:nvSpPr>
        <xdr:cNvPr id="3933" name="ZoneTexte 3932">
          <a:extLst>
            <a:ext uri="{FF2B5EF4-FFF2-40B4-BE49-F238E27FC236}">
              <a16:creationId xmlns:a16="http://schemas.microsoft.com/office/drawing/2014/main" id="{B529CFB5-833F-4FDB-866E-5AC9F299740F}"/>
            </a:ext>
          </a:extLst>
        </xdr:cNvPr>
        <xdr:cNvSpPr txBox="1"/>
      </xdr:nvSpPr>
      <xdr:spPr>
        <a:xfrm>
          <a:off x="0" y="7424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3934" name="ZoneTexte 3933">
          <a:extLst>
            <a:ext uri="{FF2B5EF4-FFF2-40B4-BE49-F238E27FC236}">
              <a16:creationId xmlns:a16="http://schemas.microsoft.com/office/drawing/2014/main" id="{5BB5BCE8-8657-4CA7-A745-1F30E26AE104}"/>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3935" name="ZoneTexte 3934">
          <a:extLst>
            <a:ext uri="{FF2B5EF4-FFF2-40B4-BE49-F238E27FC236}">
              <a16:creationId xmlns:a16="http://schemas.microsoft.com/office/drawing/2014/main" id="{CAA84D3C-5389-4613-B545-4E3575C44FBD}"/>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3936" name="ZoneTexte 3935">
          <a:extLst>
            <a:ext uri="{FF2B5EF4-FFF2-40B4-BE49-F238E27FC236}">
              <a16:creationId xmlns:a16="http://schemas.microsoft.com/office/drawing/2014/main" id="{61D53B7F-8670-416E-B45E-D6D6294DBFA5}"/>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3937" name="ZoneTexte 3936">
          <a:extLst>
            <a:ext uri="{FF2B5EF4-FFF2-40B4-BE49-F238E27FC236}">
              <a16:creationId xmlns:a16="http://schemas.microsoft.com/office/drawing/2014/main" id="{BFE0E945-F9AE-46E8-9910-4765C5C6E841}"/>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3938" name="ZoneTexte 3937">
          <a:extLst>
            <a:ext uri="{FF2B5EF4-FFF2-40B4-BE49-F238E27FC236}">
              <a16:creationId xmlns:a16="http://schemas.microsoft.com/office/drawing/2014/main" id="{06A03939-5A17-4C1A-A31F-8540800E64DF}"/>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3939" name="ZoneTexte 3938">
          <a:extLst>
            <a:ext uri="{FF2B5EF4-FFF2-40B4-BE49-F238E27FC236}">
              <a16:creationId xmlns:a16="http://schemas.microsoft.com/office/drawing/2014/main" id="{D4C558B3-153F-40BE-B82B-E1B702BAB0A5}"/>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3940" name="ZoneTexte 3939">
          <a:extLst>
            <a:ext uri="{FF2B5EF4-FFF2-40B4-BE49-F238E27FC236}">
              <a16:creationId xmlns:a16="http://schemas.microsoft.com/office/drawing/2014/main" id="{C5005341-82F1-4436-9C9D-9AA6F088B975}"/>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3941" name="ZoneTexte 3940">
          <a:extLst>
            <a:ext uri="{FF2B5EF4-FFF2-40B4-BE49-F238E27FC236}">
              <a16:creationId xmlns:a16="http://schemas.microsoft.com/office/drawing/2014/main" id="{0779B5A7-B52D-41CB-A089-1DC7E03A52A0}"/>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3942" name="ZoneTexte 3941">
          <a:extLst>
            <a:ext uri="{FF2B5EF4-FFF2-40B4-BE49-F238E27FC236}">
              <a16:creationId xmlns:a16="http://schemas.microsoft.com/office/drawing/2014/main" id="{C4C1CDE9-06B7-4E4E-BE7B-929834523A96}"/>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3943" name="ZoneTexte 3942">
          <a:extLst>
            <a:ext uri="{FF2B5EF4-FFF2-40B4-BE49-F238E27FC236}">
              <a16:creationId xmlns:a16="http://schemas.microsoft.com/office/drawing/2014/main" id="{7845692E-A4DC-45F7-B420-E84220098671}"/>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3944" name="ZoneTexte 3943">
          <a:extLst>
            <a:ext uri="{FF2B5EF4-FFF2-40B4-BE49-F238E27FC236}">
              <a16:creationId xmlns:a16="http://schemas.microsoft.com/office/drawing/2014/main" id="{99C765C7-DF3D-4C28-B798-6FF4BEBC76E5}"/>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3945" name="ZoneTexte 3944">
          <a:extLst>
            <a:ext uri="{FF2B5EF4-FFF2-40B4-BE49-F238E27FC236}">
              <a16:creationId xmlns:a16="http://schemas.microsoft.com/office/drawing/2014/main" id="{8CFA9158-7342-4989-A57D-6A81183D6F65}"/>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3946" name="ZoneTexte 3945">
          <a:extLst>
            <a:ext uri="{FF2B5EF4-FFF2-40B4-BE49-F238E27FC236}">
              <a16:creationId xmlns:a16="http://schemas.microsoft.com/office/drawing/2014/main" id="{12AA19BF-B131-4758-87B3-E2137375C65B}"/>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3947" name="ZoneTexte 3946">
          <a:extLst>
            <a:ext uri="{FF2B5EF4-FFF2-40B4-BE49-F238E27FC236}">
              <a16:creationId xmlns:a16="http://schemas.microsoft.com/office/drawing/2014/main" id="{2C31FF28-F171-4F5C-80C6-B9B9AA4474F3}"/>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0" cy="172227"/>
    <xdr:sp macro="" textlink="">
      <xdr:nvSpPr>
        <xdr:cNvPr id="3948" name="ZoneTexte 3947">
          <a:extLst>
            <a:ext uri="{FF2B5EF4-FFF2-40B4-BE49-F238E27FC236}">
              <a16:creationId xmlns:a16="http://schemas.microsoft.com/office/drawing/2014/main" id="{BEC53D74-909A-4BF3-9111-07AA1FDD25A1}"/>
            </a:ext>
          </a:extLst>
        </xdr:cNvPr>
        <xdr:cNvSpPr txBox="1"/>
      </xdr:nvSpPr>
      <xdr:spPr>
        <a:xfrm>
          <a:off x="0" y="76152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3949" name="ZoneTexte 3948">
          <a:extLst>
            <a:ext uri="{FF2B5EF4-FFF2-40B4-BE49-F238E27FC236}">
              <a16:creationId xmlns:a16="http://schemas.microsoft.com/office/drawing/2014/main" id="{CAD13B45-4958-48DC-9AD8-6FEC0D127E64}"/>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3950" name="ZoneTexte 3949">
          <a:extLst>
            <a:ext uri="{FF2B5EF4-FFF2-40B4-BE49-F238E27FC236}">
              <a16:creationId xmlns:a16="http://schemas.microsoft.com/office/drawing/2014/main" id="{B7A051EB-089D-4791-BCF7-F500085386FD}"/>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3951" name="ZoneTexte 3950">
          <a:extLst>
            <a:ext uri="{FF2B5EF4-FFF2-40B4-BE49-F238E27FC236}">
              <a16:creationId xmlns:a16="http://schemas.microsoft.com/office/drawing/2014/main" id="{A4600E3F-4B39-44BE-8CF2-61DB3BF5DB88}"/>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3952" name="ZoneTexte 3951">
          <a:extLst>
            <a:ext uri="{FF2B5EF4-FFF2-40B4-BE49-F238E27FC236}">
              <a16:creationId xmlns:a16="http://schemas.microsoft.com/office/drawing/2014/main" id="{81CE4777-0E24-4EB9-8837-AC8061D16A81}"/>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3953" name="ZoneTexte 3952">
          <a:extLst>
            <a:ext uri="{FF2B5EF4-FFF2-40B4-BE49-F238E27FC236}">
              <a16:creationId xmlns:a16="http://schemas.microsoft.com/office/drawing/2014/main" id="{2D5BE924-FCEA-46E1-A905-1C310528BF1B}"/>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3954" name="ZoneTexte 3953">
          <a:extLst>
            <a:ext uri="{FF2B5EF4-FFF2-40B4-BE49-F238E27FC236}">
              <a16:creationId xmlns:a16="http://schemas.microsoft.com/office/drawing/2014/main" id="{4B2504C7-0CE1-4A68-9454-E728C1431284}"/>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3955" name="ZoneTexte 3954">
          <a:extLst>
            <a:ext uri="{FF2B5EF4-FFF2-40B4-BE49-F238E27FC236}">
              <a16:creationId xmlns:a16="http://schemas.microsoft.com/office/drawing/2014/main" id="{36C8BABF-0D26-4A9D-AE3F-3E1D006FF782}"/>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3956" name="ZoneTexte 3955">
          <a:extLst>
            <a:ext uri="{FF2B5EF4-FFF2-40B4-BE49-F238E27FC236}">
              <a16:creationId xmlns:a16="http://schemas.microsoft.com/office/drawing/2014/main" id="{9BB0CAF6-8084-4DE8-9636-0EBB5DF0840E}"/>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3957" name="ZoneTexte 3956">
          <a:extLst>
            <a:ext uri="{FF2B5EF4-FFF2-40B4-BE49-F238E27FC236}">
              <a16:creationId xmlns:a16="http://schemas.microsoft.com/office/drawing/2014/main" id="{8D984A23-9FED-4476-A46A-59B34756AD63}"/>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3958" name="ZoneTexte 3957">
          <a:extLst>
            <a:ext uri="{FF2B5EF4-FFF2-40B4-BE49-F238E27FC236}">
              <a16:creationId xmlns:a16="http://schemas.microsoft.com/office/drawing/2014/main" id="{FA88683F-A996-4F26-971B-A25BC48D925D}"/>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3959" name="ZoneTexte 3958">
          <a:extLst>
            <a:ext uri="{FF2B5EF4-FFF2-40B4-BE49-F238E27FC236}">
              <a16:creationId xmlns:a16="http://schemas.microsoft.com/office/drawing/2014/main" id="{5C03D4B2-40C5-460A-B7C7-0B6BA4FF77BA}"/>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3960" name="ZoneTexte 3959">
          <a:extLst>
            <a:ext uri="{FF2B5EF4-FFF2-40B4-BE49-F238E27FC236}">
              <a16:creationId xmlns:a16="http://schemas.microsoft.com/office/drawing/2014/main" id="{79B195E8-8B62-441E-8C0B-73AA9C543449}"/>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3961" name="ZoneTexte 3960">
          <a:extLst>
            <a:ext uri="{FF2B5EF4-FFF2-40B4-BE49-F238E27FC236}">
              <a16:creationId xmlns:a16="http://schemas.microsoft.com/office/drawing/2014/main" id="{3531E340-A6F0-49A3-B77C-ECFD47084DD1}"/>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3962" name="ZoneTexte 3961">
          <a:extLst>
            <a:ext uri="{FF2B5EF4-FFF2-40B4-BE49-F238E27FC236}">
              <a16:creationId xmlns:a16="http://schemas.microsoft.com/office/drawing/2014/main" id="{AE25EC6F-444F-4F19-87F7-2F65DB0D53CA}"/>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3963" name="ZoneTexte 3962">
          <a:extLst>
            <a:ext uri="{FF2B5EF4-FFF2-40B4-BE49-F238E27FC236}">
              <a16:creationId xmlns:a16="http://schemas.microsoft.com/office/drawing/2014/main" id="{5ED2A440-CFBD-4B78-95A7-E46C9FDE139C}"/>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3964" name="ZoneTexte 3963">
          <a:extLst>
            <a:ext uri="{FF2B5EF4-FFF2-40B4-BE49-F238E27FC236}">
              <a16:creationId xmlns:a16="http://schemas.microsoft.com/office/drawing/2014/main" id="{2E823BEE-957A-483A-BBD5-17848E6C61E3}"/>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3965" name="ZoneTexte 3964">
          <a:extLst>
            <a:ext uri="{FF2B5EF4-FFF2-40B4-BE49-F238E27FC236}">
              <a16:creationId xmlns:a16="http://schemas.microsoft.com/office/drawing/2014/main" id="{0BE152EE-2A96-4E2F-BC2A-257352825E1F}"/>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3966" name="ZoneTexte 3965">
          <a:extLst>
            <a:ext uri="{FF2B5EF4-FFF2-40B4-BE49-F238E27FC236}">
              <a16:creationId xmlns:a16="http://schemas.microsoft.com/office/drawing/2014/main" id="{FD001C1B-2104-420E-9E5D-A2169B72241C}"/>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3967" name="ZoneTexte 3966">
          <a:extLst>
            <a:ext uri="{FF2B5EF4-FFF2-40B4-BE49-F238E27FC236}">
              <a16:creationId xmlns:a16="http://schemas.microsoft.com/office/drawing/2014/main" id="{3F1B24AE-72AA-4B86-8FFA-B67BBCA2ABF1}"/>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3968" name="ZoneTexte 3967">
          <a:extLst>
            <a:ext uri="{FF2B5EF4-FFF2-40B4-BE49-F238E27FC236}">
              <a16:creationId xmlns:a16="http://schemas.microsoft.com/office/drawing/2014/main" id="{943D5AEC-06F8-4BC6-9703-8D5412F3458C}"/>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46</xdr:row>
      <xdr:rowOff>0</xdr:rowOff>
    </xdr:from>
    <xdr:ext cx="0" cy="172227"/>
    <xdr:sp macro="" textlink="">
      <xdr:nvSpPr>
        <xdr:cNvPr id="3969" name="ZoneTexte 3968">
          <a:extLst>
            <a:ext uri="{FF2B5EF4-FFF2-40B4-BE49-F238E27FC236}">
              <a16:creationId xmlns:a16="http://schemas.microsoft.com/office/drawing/2014/main" id="{2325B7BC-7D2C-45A1-869C-09E7B7C5CF71}"/>
            </a:ext>
          </a:extLst>
        </xdr:cNvPr>
        <xdr:cNvSpPr txBox="1"/>
      </xdr:nvSpPr>
      <xdr:spPr>
        <a:xfrm>
          <a:off x="0" y="90582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3970" name="ZoneTexte 3969">
          <a:extLst>
            <a:ext uri="{FF2B5EF4-FFF2-40B4-BE49-F238E27FC236}">
              <a16:creationId xmlns:a16="http://schemas.microsoft.com/office/drawing/2014/main" id="{9748DC47-940D-467E-A5F8-B7318333606D}"/>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3971" name="ZoneTexte 3970">
          <a:extLst>
            <a:ext uri="{FF2B5EF4-FFF2-40B4-BE49-F238E27FC236}">
              <a16:creationId xmlns:a16="http://schemas.microsoft.com/office/drawing/2014/main" id="{F665D465-9B70-4BE9-8226-8F8E6E2B1C5B}"/>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3972" name="ZoneTexte 3971">
          <a:extLst>
            <a:ext uri="{FF2B5EF4-FFF2-40B4-BE49-F238E27FC236}">
              <a16:creationId xmlns:a16="http://schemas.microsoft.com/office/drawing/2014/main" id="{AD0B0816-FDC5-47DD-884F-49DFD7175231}"/>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3973" name="ZoneTexte 3972">
          <a:extLst>
            <a:ext uri="{FF2B5EF4-FFF2-40B4-BE49-F238E27FC236}">
              <a16:creationId xmlns:a16="http://schemas.microsoft.com/office/drawing/2014/main" id="{03AD29CB-609E-4018-8A3C-D2858F28BF01}"/>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3974" name="ZoneTexte 3973">
          <a:extLst>
            <a:ext uri="{FF2B5EF4-FFF2-40B4-BE49-F238E27FC236}">
              <a16:creationId xmlns:a16="http://schemas.microsoft.com/office/drawing/2014/main" id="{8A7C8E02-5D30-4784-AAC5-B79D55BBB9C3}"/>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3975" name="ZoneTexte 3974">
          <a:extLst>
            <a:ext uri="{FF2B5EF4-FFF2-40B4-BE49-F238E27FC236}">
              <a16:creationId xmlns:a16="http://schemas.microsoft.com/office/drawing/2014/main" id="{F55203F9-92B7-4CA1-A916-60BC36A61440}"/>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3976" name="ZoneTexte 3975">
          <a:extLst>
            <a:ext uri="{FF2B5EF4-FFF2-40B4-BE49-F238E27FC236}">
              <a16:creationId xmlns:a16="http://schemas.microsoft.com/office/drawing/2014/main" id="{F3BE2A3F-71EB-4F1B-B551-7A458C37604E}"/>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3977" name="ZoneTexte 3976">
          <a:extLst>
            <a:ext uri="{FF2B5EF4-FFF2-40B4-BE49-F238E27FC236}">
              <a16:creationId xmlns:a16="http://schemas.microsoft.com/office/drawing/2014/main" id="{A89A8375-C098-4924-AC58-46B2D83C3908}"/>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3978" name="ZoneTexte 3977">
          <a:extLst>
            <a:ext uri="{FF2B5EF4-FFF2-40B4-BE49-F238E27FC236}">
              <a16:creationId xmlns:a16="http://schemas.microsoft.com/office/drawing/2014/main" id="{7325281E-BDF9-4E85-A9ED-4378F3891F2F}"/>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3979" name="ZoneTexte 3978">
          <a:extLst>
            <a:ext uri="{FF2B5EF4-FFF2-40B4-BE49-F238E27FC236}">
              <a16:creationId xmlns:a16="http://schemas.microsoft.com/office/drawing/2014/main" id="{8EB301B4-2FCE-4F7E-8DEB-FEC742A11DAE}"/>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3980" name="ZoneTexte 3979">
          <a:extLst>
            <a:ext uri="{FF2B5EF4-FFF2-40B4-BE49-F238E27FC236}">
              <a16:creationId xmlns:a16="http://schemas.microsoft.com/office/drawing/2014/main" id="{6CE912BB-A753-4FE6-B398-43265953BB3C}"/>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3981" name="ZoneTexte 3980">
          <a:extLst>
            <a:ext uri="{FF2B5EF4-FFF2-40B4-BE49-F238E27FC236}">
              <a16:creationId xmlns:a16="http://schemas.microsoft.com/office/drawing/2014/main" id="{95189536-26A6-4E3E-BABF-278DFC125F6D}"/>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3982" name="ZoneTexte 3981">
          <a:extLst>
            <a:ext uri="{FF2B5EF4-FFF2-40B4-BE49-F238E27FC236}">
              <a16:creationId xmlns:a16="http://schemas.microsoft.com/office/drawing/2014/main" id="{E46AA2DB-8852-4B16-A951-45670DDA6BAB}"/>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3983" name="ZoneTexte 3982">
          <a:extLst>
            <a:ext uri="{FF2B5EF4-FFF2-40B4-BE49-F238E27FC236}">
              <a16:creationId xmlns:a16="http://schemas.microsoft.com/office/drawing/2014/main" id="{CDAB5EF5-185F-4CC1-9069-AD156A137E90}"/>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3984" name="ZoneTexte 3983">
          <a:extLst>
            <a:ext uri="{FF2B5EF4-FFF2-40B4-BE49-F238E27FC236}">
              <a16:creationId xmlns:a16="http://schemas.microsoft.com/office/drawing/2014/main" id="{6A46CF04-95CF-4703-A1F6-F264190C9DED}"/>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3985" name="ZoneTexte 3984">
          <a:extLst>
            <a:ext uri="{FF2B5EF4-FFF2-40B4-BE49-F238E27FC236}">
              <a16:creationId xmlns:a16="http://schemas.microsoft.com/office/drawing/2014/main" id="{6B6B0649-D8AE-4FA2-A2F4-675E02755782}"/>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3986" name="ZoneTexte 3985">
          <a:extLst>
            <a:ext uri="{FF2B5EF4-FFF2-40B4-BE49-F238E27FC236}">
              <a16:creationId xmlns:a16="http://schemas.microsoft.com/office/drawing/2014/main" id="{374CFF19-7A98-47DB-B9A7-E3B2E601D5EA}"/>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3987" name="ZoneTexte 3986">
          <a:extLst>
            <a:ext uri="{FF2B5EF4-FFF2-40B4-BE49-F238E27FC236}">
              <a16:creationId xmlns:a16="http://schemas.microsoft.com/office/drawing/2014/main" id="{BE848233-C69D-4A57-A2B1-0E16FFE2B321}"/>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3988" name="ZoneTexte 3987">
          <a:extLst>
            <a:ext uri="{FF2B5EF4-FFF2-40B4-BE49-F238E27FC236}">
              <a16:creationId xmlns:a16="http://schemas.microsoft.com/office/drawing/2014/main" id="{9133340F-FC4C-415E-982F-683BDA07E8D5}"/>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3989" name="ZoneTexte 3988">
          <a:extLst>
            <a:ext uri="{FF2B5EF4-FFF2-40B4-BE49-F238E27FC236}">
              <a16:creationId xmlns:a16="http://schemas.microsoft.com/office/drawing/2014/main" id="{D93C6C94-223D-4C54-AD5A-29C43F7A8809}"/>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3990" name="ZoneTexte 3989">
          <a:extLst>
            <a:ext uri="{FF2B5EF4-FFF2-40B4-BE49-F238E27FC236}">
              <a16:creationId xmlns:a16="http://schemas.microsoft.com/office/drawing/2014/main" id="{0925E625-8879-402E-84A6-0413153134C8}"/>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3991" name="ZoneTexte 3990">
          <a:extLst>
            <a:ext uri="{FF2B5EF4-FFF2-40B4-BE49-F238E27FC236}">
              <a16:creationId xmlns:a16="http://schemas.microsoft.com/office/drawing/2014/main" id="{3B4A7B04-9424-4B9C-B3AA-8EE1E8BF5132}"/>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3992" name="ZoneTexte 3991">
          <a:extLst>
            <a:ext uri="{FF2B5EF4-FFF2-40B4-BE49-F238E27FC236}">
              <a16:creationId xmlns:a16="http://schemas.microsoft.com/office/drawing/2014/main" id="{E9BC3555-7C7D-4268-A716-65C2D754F89E}"/>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3993" name="ZoneTexte 3992">
          <a:extLst>
            <a:ext uri="{FF2B5EF4-FFF2-40B4-BE49-F238E27FC236}">
              <a16:creationId xmlns:a16="http://schemas.microsoft.com/office/drawing/2014/main" id="{78D8833C-7278-4870-99C0-767DB066070C}"/>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3994" name="ZoneTexte 3993">
          <a:extLst>
            <a:ext uri="{FF2B5EF4-FFF2-40B4-BE49-F238E27FC236}">
              <a16:creationId xmlns:a16="http://schemas.microsoft.com/office/drawing/2014/main" id="{48758345-C4B0-4D4F-9C27-F8F02B869B17}"/>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3995" name="ZoneTexte 3994">
          <a:extLst>
            <a:ext uri="{FF2B5EF4-FFF2-40B4-BE49-F238E27FC236}">
              <a16:creationId xmlns:a16="http://schemas.microsoft.com/office/drawing/2014/main" id="{D1FF9E05-FDBF-4B13-9823-5F7B92EBD245}"/>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3996" name="ZoneTexte 3995">
          <a:extLst>
            <a:ext uri="{FF2B5EF4-FFF2-40B4-BE49-F238E27FC236}">
              <a16:creationId xmlns:a16="http://schemas.microsoft.com/office/drawing/2014/main" id="{13733A6E-6130-44F1-83F7-8084AC5D1580}"/>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3997" name="ZoneTexte 3996">
          <a:extLst>
            <a:ext uri="{FF2B5EF4-FFF2-40B4-BE49-F238E27FC236}">
              <a16:creationId xmlns:a16="http://schemas.microsoft.com/office/drawing/2014/main" id="{46F39D9C-8F01-45F0-8A13-58DA816A4B13}"/>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3998" name="ZoneTexte 3997">
          <a:extLst>
            <a:ext uri="{FF2B5EF4-FFF2-40B4-BE49-F238E27FC236}">
              <a16:creationId xmlns:a16="http://schemas.microsoft.com/office/drawing/2014/main" id="{C3244AA0-07EA-40BB-A1DE-50134846DC8E}"/>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3999" name="ZoneTexte 3998">
          <a:extLst>
            <a:ext uri="{FF2B5EF4-FFF2-40B4-BE49-F238E27FC236}">
              <a16:creationId xmlns:a16="http://schemas.microsoft.com/office/drawing/2014/main" id="{64D79AC4-2509-4A32-9F67-FEA32D5DD72D}"/>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4000" name="ZoneTexte 3999">
          <a:extLst>
            <a:ext uri="{FF2B5EF4-FFF2-40B4-BE49-F238E27FC236}">
              <a16:creationId xmlns:a16="http://schemas.microsoft.com/office/drawing/2014/main" id="{AEC10D43-9153-4378-B85E-290281A30BDC}"/>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4001" name="ZoneTexte 4000">
          <a:extLst>
            <a:ext uri="{FF2B5EF4-FFF2-40B4-BE49-F238E27FC236}">
              <a16:creationId xmlns:a16="http://schemas.microsoft.com/office/drawing/2014/main" id="{8AEBE201-6378-41F1-A108-54607B35850A}"/>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4002" name="ZoneTexte 4001">
          <a:extLst>
            <a:ext uri="{FF2B5EF4-FFF2-40B4-BE49-F238E27FC236}">
              <a16:creationId xmlns:a16="http://schemas.microsoft.com/office/drawing/2014/main" id="{5586C6DE-1DEC-4D7F-9B96-7F7CC4F411C2}"/>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4003" name="ZoneTexte 4002">
          <a:extLst>
            <a:ext uri="{FF2B5EF4-FFF2-40B4-BE49-F238E27FC236}">
              <a16:creationId xmlns:a16="http://schemas.microsoft.com/office/drawing/2014/main" id="{7846BBFE-1835-480B-B726-A33FE7869A5D}"/>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4004" name="ZoneTexte 4003">
          <a:extLst>
            <a:ext uri="{FF2B5EF4-FFF2-40B4-BE49-F238E27FC236}">
              <a16:creationId xmlns:a16="http://schemas.microsoft.com/office/drawing/2014/main" id="{4256CDD8-F020-4BDF-AB45-DBC4C2CAA359}"/>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4005" name="ZoneTexte 4004">
          <a:extLst>
            <a:ext uri="{FF2B5EF4-FFF2-40B4-BE49-F238E27FC236}">
              <a16:creationId xmlns:a16="http://schemas.microsoft.com/office/drawing/2014/main" id="{A9F1631E-8EB2-487F-84D5-93795CFEEB34}"/>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4006" name="ZoneTexte 4005">
          <a:extLst>
            <a:ext uri="{FF2B5EF4-FFF2-40B4-BE49-F238E27FC236}">
              <a16:creationId xmlns:a16="http://schemas.microsoft.com/office/drawing/2014/main" id="{6B514A94-B830-4AFE-AE43-4690D2B7C9B1}"/>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4007" name="ZoneTexte 4006">
          <a:extLst>
            <a:ext uri="{FF2B5EF4-FFF2-40B4-BE49-F238E27FC236}">
              <a16:creationId xmlns:a16="http://schemas.microsoft.com/office/drawing/2014/main" id="{E882D946-FDBA-46DA-B4FD-15EF50E1C742}"/>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4008" name="ZoneTexte 4007">
          <a:extLst>
            <a:ext uri="{FF2B5EF4-FFF2-40B4-BE49-F238E27FC236}">
              <a16:creationId xmlns:a16="http://schemas.microsoft.com/office/drawing/2014/main" id="{027D4E13-FBBC-4DF7-BC57-CB3F23AE11A8}"/>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4009" name="ZoneTexte 4008">
          <a:extLst>
            <a:ext uri="{FF2B5EF4-FFF2-40B4-BE49-F238E27FC236}">
              <a16:creationId xmlns:a16="http://schemas.microsoft.com/office/drawing/2014/main" id="{1ADF7169-3501-4388-B428-4521E5A66CCB}"/>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4010" name="ZoneTexte 4009">
          <a:extLst>
            <a:ext uri="{FF2B5EF4-FFF2-40B4-BE49-F238E27FC236}">
              <a16:creationId xmlns:a16="http://schemas.microsoft.com/office/drawing/2014/main" id="{4A26A3EB-2745-4EBA-80EA-4809C718E3C0}"/>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4011" name="ZoneTexte 4010">
          <a:extLst>
            <a:ext uri="{FF2B5EF4-FFF2-40B4-BE49-F238E27FC236}">
              <a16:creationId xmlns:a16="http://schemas.microsoft.com/office/drawing/2014/main" id="{FB8D02BC-314C-48FC-A697-1FF3AD24E4D3}"/>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4012" name="ZoneTexte 4011">
          <a:extLst>
            <a:ext uri="{FF2B5EF4-FFF2-40B4-BE49-F238E27FC236}">
              <a16:creationId xmlns:a16="http://schemas.microsoft.com/office/drawing/2014/main" id="{B6BB6EC3-1B66-4EFD-989D-0486C03A5F96}"/>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4013" name="ZoneTexte 4012">
          <a:extLst>
            <a:ext uri="{FF2B5EF4-FFF2-40B4-BE49-F238E27FC236}">
              <a16:creationId xmlns:a16="http://schemas.microsoft.com/office/drawing/2014/main" id="{DF98B508-EF70-4926-9852-100554097F38}"/>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4014" name="ZoneTexte 4013">
          <a:extLst>
            <a:ext uri="{FF2B5EF4-FFF2-40B4-BE49-F238E27FC236}">
              <a16:creationId xmlns:a16="http://schemas.microsoft.com/office/drawing/2014/main" id="{C28E03D9-579C-489E-BC9D-036CDEFE9B31}"/>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4015" name="ZoneTexte 4014">
          <a:extLst>
            <a:ext uri="{FF2B5EF4-FFF2-40B4-BE49-F238E27FC236}">
              <a16:creationId xmlns:a16="http://schemas.microsoft.com/office/drawing/2014/main" id="{33524249-AC2C-4141-B99D-A4C2E359D60B}"/>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4016" name="ZoneTexte 4015">
          <a:extLst>
            <a:ext uri="{FF2B5EF4-FFF2-40B4-BE49-F238E27FC236}">
              <a16:creationId xmlns:a16="http://schemas.microsoft.com/office/drawing/2014/main" id="{18716106-6891-45BD-86E5-FA4F596913F2}"/>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4017" name="ZoneTexte 4016">
          <a:extLst>
            <a:ext uri="{FF2B5EF4-FFF2-40B4-BE49-F238E27FC236}">
              <a16:creationId xmlns:a16="http://schemas.microsoft.com/office/drawing/2014/main" id="{8118235B-29BC-4026-92C5-6E150009A84A}"/>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4018" name="ZoneTexte 4017">
          <a:extLst>
            <a:ext uri="{FF2B5EF4-FFF2-40B4-BE49-F238E27FC236}">
              <a16:creationId xmlns:a16="http://schemas.microsoft.com/office/drawing/2014/main" id="{E3BFC9B9-78C7-4EFB-BC0B-9C6A74DF3AB1}"/>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4019" name="ZoneTexte 4018">
          <a:extLst>
            <a:ext uri="{FF2B5EF4-FFF2-40B4-BE49-F238E27FC236}">
              <a16:creationId xmlns:a16="http://schemas.microsoft.com/office/drawing/2014/main" id="{D26C3BF6-7E74-4ADE-8F92-4E3195124048}"/>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4020" name="ZoneTexte 4019">
          <a:extLst>
            <a:ext uri="{FF2B5EF4-FFF2-40B4-BE49-F238E27FC236}">
              <a16:creationId xmlns:a16="http://schemas.microsoft.com/office/drawing/2014/main" id="{F1C11D49-F06E-4695-A09E-179076117611}"/>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4021" name="ZoneTexte 4020">
          <a:extLst>
            <a:ext uri="{FF2B5EF4-FFF2-40B4-BE49-F238E27FC236}">
              <a16:creationId xmlns:a16="http://schemas.microsoft.com/office/drawing/2014/main" id="{7F238738-DC17-4963-8BDD-61B39E80AC77}"/>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4022" name="ZoneTexte 4021">
          <a:extLst>
            <a:ext uri="{FF2B5EF4-FFF2-40B4-BE49-F238E27FC236}">
              <a16:creationId xmlns:a16="http://schemas.microsoft.com/office/drawing/2014/main" id="{5E7C590D-AE46-4592-99EC-B926EC0D397D}"/>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4023" name="ZoneTexte 4022">
          <a:extLst>
            <a:ext uri="{FF2B5EF4-FFF2-40B4-BE49-F238E27FC236}">
              <a16:creationId xmlns:a16="http://schemas.microsoft.com/office/drawing/2014/main" id="{B5FEE5BE-FCF8-4059-AFA9-EE7EDD4444EB}"/>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4024" name="ZoneTexte 4023">
          <a:extLst>
            <a:ext uri="{FF2B5EF4-FFF2-40B4-BE49-F238E27FC236}">
              <a16:creationId xmlns:a16="http://schemas.microsoft.com/office/drawing/2014/main" id="{6B1467FB-BE6A-49F9-BCAD-D10D7EA87B91}"/>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4025" name="ZoneTexte 4024">
          <a:extLst>
            <a:ext uri="{FF2B5EF4-FFF2-40B4-BE49-F238E27FC236}">
              <a16:creationId xmlns:a16="http://schemas.microsoft.com/office/drawing/2014/main" id="{B4110D9B-90DB-4B1F-9226-909E42ACBB9F}"/>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4026" name="ZoneTexte 4025">
          <a:extLst>
            <a:ext uri="{FF2B5EF4-FFF2-40B4-BE49-F238E27FC236}">
              <a16:creationId xmlns:a16="http://schemas.microsoft.com/office/drawing/2014/main" id="{7AB5F8A2-5D9B-45E2-86EA-0476C4929770}"/>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4027" name="ZoneTexte 4026">
          <a:extLst>
            <a:ext uri="{FF2B5EF4-FFF2-40B4-BE49-F238E27FC236}">
              <a16:creationId xmlns:a16="http://schemas.microsoft.com/office/drawing/2014/main" id="{9D57E352-AE91-4476-8577-95285FBA347D}"/>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4028" name="ZoneTexte 4027">
          <a:extLst>
            <a:ext uri="{FF2B5EF4-FFF2-40B4-BE49-F238E27FC236}">
              <a16:creationId xmlns:a16="http://schemas.microsoft.com/office/drawing/2014/main" id="{ADCC6CC0-598B-4C74-A298-471B6281D2FF}"/>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4029" name="ZoneTexte 4028">
          <a:extLst>
            <a:ext uri="{FF2B5EF4-FFF2-40B4-BE49-F238E27FC236}">
              <a16:creationId xmlns:a16="http://schemas.microsoft.com/office/drawing/2014/main" id="{180C1192-1D63-4A11-BF31-8CA2A6D628CF}"/>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4030" name="ZoneTexte 4029">
          <a:extLst>
            <a:ext uri="{FF2B5EF4-FFF2-40B4-BE49-F238E27FC236}">
              <a16:creationId xmlns:a16="http://schemas.microsoft.com/office/drawing/2014/main" id="{9E5737F3-E180-4FEA-87D2-F2B09B6A31A4}"/>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4031" name="ZoneTexte 4030">
          <a:extLst>
            <a:ext uri="{FF2B5EF4-FFF2-40B4-BE49-F238E27FC236}">
              <a16:creationId xmlns:a16="http://schemas.microsoft.com/office/drawing/2014/main" id="{F8836BCD-5B0E-4774-9227-584D753CBE60}"/>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4032" name="ZoneTexte 4031">
          <a:extLst>
            <a:ext uri="{FF2B5EF4-FFF2-40B4-BE49-F238E27FC236}">
              <a16:creationId xmlns:a16="http://schemas.microsoft.com/office/drawing/2014/main" id="{65E77C97-3DE4-4DBE-83B4-163EBEBC7123}"/>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4033" name="ZoneTexte 4032">
          <a:extLst>
            <a:ext uri="{FF2B5EF4-FFF2-40B4-BE49-F238E27FC236}">
              <a16:creationId xmlns:a16="http://schemas.microsoft.com/office/drawing/2014/main" id="{6087560D-EFB1-4CAB-AF38-ECF51BAFA892}"/>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4034" name="ZoneTexte 4033">
          <a:extLst>
            <a:ext uri="{FF2B5EF4-FFF2-40B4-BE49-F238E27FC236}">
              <a16:creationId xmlns:a16="http://schemas.microsoft.com/office/drawing/2014/main" id="{2C215277-790D-409C-A0CF-A45B98596108}"/>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4035" name="ZoneTexte 4034">
          <a:extLst>
            <a:ext uri="{FF2B5EF4-FFF2-40B4-BE49-F238E27FC236}">
              <a16:creationId xmlns:a16="http://schemas.microsoft.com/office/drawing/2014/main" id="{022669A8-6E17-4D5D-A7F8-AA35F040E70E}"/>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4036" name="ZoneTexte 4035">
          <a:extLst>
            <a:ext uri="{FF2B5EF4-FFF2-40B4-BE49-F238E27FC236}">
              <a16:creationId xmlns:a16="http://schemas.microsoft.com/office/drawing/2014/main" id="{E95A0B3B-ACE3-4A3E-A5F3-740DFE8EC17B}"/>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4037" name="ZoneTexte 4036">
          <a:extLst>
            <a:ext uri="{FF2B5EF4-FFF2-40B4-BE49-F238E27FC236}">
              <a16:creationId xmlns:a16="http://schemas.microsoft.com/office/drawing/2014/main" id="{A0CF6D29-C8C2-469D-89D8-8C1EA1D3731A}"/>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4038" name="ZoneTexte 4037">
          <a:extLst>
            <a:ext uri="{FF2B5EF4-FFF2-40B4-BE49-F238E27FC236}">
              <a16:creationId xmlns:a16="http://schemas.microsoft.com/office/drawing/2014/main" id="{383BEE08-A18F-4757-926B-98D63D66F997}"/>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4039" name="ZoneTexte 4038">
          <a:extLst>
            <a:ext uri="{FF2B5EF4-FFF2-40B4-BE49-F238E27FC236}">
              <a16:creationId xmlns:a16="http://schemas.microsoft.com/office/drawing/2014/main" id="{97A79206-82B6-45AE-8423-6DB462560537}"/>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4040" name="ZoneTexte 4039">
          <a:extLst>
            <a:ext uri="{FF2B5EF4-FFF2-40B4-BE49-F238E27FC236}">
              <a16:creationId xmlns:a16="http://schemas.microsoft.com/office/drawing/2014/main" id="{EF5E4398-107F-4C8D-8929-D4E7203844D6}"/>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4041" name="ZoneTexte 4040">
          <a:extLst>
            <a:ext uri="{FF2B5EF4-FFF2-40B4-BE49-F238E27FC236}">
              <a16:creationId xmlns:a16="http://schemas.microsoft.com/office/drawing/2014/main" id="{6845231D-0A29-44DA-8178-E7FD326E2BD8}"/>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4042" name="ZoneTexte 4041">
          <a:extLst>
            <a:ext uri="{FF2B5EF4-FFF2-40B4-BE49-F238E27FC236}">
              <a16:creationId xmlns:a16="http://schemas.microsoft.com/office/drawing/2014/main" id="{642C44C8-D16A-4EA4-A471-06E93785E6C6}"/>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4043" name="ZoneTexte 4042">
          <a:extLst>
            <a:ext uri="{FF2B5EF4-FFF2-40B4-BE49-F238E27FC236}">
              <a16:creationId xmlns:a16="http://schemas.microsoft.com/office/drawing/2014/main" id="{58C082AE-2878-4B40-8CD5-6AA505AEF5AB}"/>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4044" name="ZoneTexte 4043">
          <a:extLst>
            <a:ext uri="{FF2B5EF4-FFF2-40B4-BE49-F238E27FC236}">
              <a16:creationId xmlns:a16="http://schemas.microsoft.com/office/drawing/2014/main" id="{ADA1DCF3-07EE-460F-BFCC-2F7B02D4BD54}"/>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4045" name="ZoneTexte 4044">
          <a:extLst>
            <a:ext uri="{FF2B5EF4-FFF2-40B4-BE49-F238E27FC236}">
              <a16:creationId xmlns:a16="http://schemas.microsoft.com/office/drawing/2014/main" id="{A3232C03-CB67-4844-9814-CA6941658E36}"/>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4046" name="ZoneTexte 4045">
          <a:extLst>
            <a:ext uri="{FF2B5EF4-FFF2-40B4-BE49-F238E27FC236}">
              <a16:creationId xmlns:a16="http://schemas.microsoft.com/office/drawing/2014/main" id="{5E12679F-BBA4-4090-848F-C8A72B6C64D9}"/>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4047" name="ZoneTexte 4046">
          <a:extLst>
            <a:ext uri="{FF2B5EF4-FFF2-40B4-BE49-F238E27FC236}">
              <a16:creationId xmlns:a16="http://schemas.microsoft.com/office/drawing/2014/main" id="{CEF141FF-D7EA-4398-BC20-E82D6C9A1517}"/>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4048" name="ZoneTexte 4047">
          <a:extLst>
            <a:ext uri="{FF2B5EF4-FFF2-40B4-BE49-F238E27FC236}">
              <a16:creationId xmlns:a16="http://schemas.microsoft.com/office/drawing/2014/main" id="{B0816F2B-DBC1-4772-9A2A-A9FFFD8DDBB5}"/>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4049" name="ZoneTexte 4048">
          <a:extLst>
            <a:ext uri="{FF2B5EF4-FFF2-40B4-BE49-F238E27FC236}">
              <a16:creationId xmlns:a16="http://schemas.microsoft.com/office/drawing/2014/main" id="{A5C654A4-13BB-498F-B0FC-15418A3202FF}"/>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4050" name="ZoneTexte 4049">
          <a:extLst>
            <a:ext uri="{FF2B5EF4-FFF2-40B4-BE49-F238E27FC236}">
              <a16:creationId xmlns:a16="http://schemas.microsoft.com/office/drawing/2014/main" id="{EC98BE00-CC06-4AA5-A53C-CB1ED32419A0}"/>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4051" name="ZoneTexte 4050">
          <a:extLst>
            <a:ext uri="{FF2B5EF4-FFF2-40B4-BE49-F238E27FC236}">
              <a16:creationId xmlns:a16="http://schemas.microsoft.com/office/drawing/2014/main" id="{43BC330D-28A6-42BA-A71E-A620585DCB8A}"/>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4052" name="ZoneTexte 4051">
          <a:extLst>
            <a:ext uri="{FF2B5EF4-FFF2-40B4-BE49-F238E27FC236}">
              <a16:creationId xmlns:a16="http://schemas.microsoft.com/office/drawing/2014/main" id="{85B34189-A911-4963-8C21-1B4CCE3809B1}"/>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4053" name="ZoneTexte 4052">
          <a:extLst>
            <a:ext uri="{FF2B5EF4-FFF2-40B4-BE49-F238E27FC236}">
              <a16:creationId xmlns:a16="http://schemas.microsoft.com/office/drawing/2014/main" id="{6AAF88F9-DD5D-43C4-9A0A-608D7DB1810E}"/>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4054" name="ZoneTexte 4053">
          <a:extLst>
            <a:ext uri="{FF2B5EF4-FFF2-40B4-BE49-F238E27FC236}">
              <a16:creationId xmlns:a16="http://schemas.microsoft.com/office/drawing/2014/main" id="{5573A47E-9991-4564-9E20-2028818C0B10}"/>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4055" name="ZoneTexte 4054">
          <a:extLst>
            <a:ext uri="{FF2B5EF4-FFF2-40B4-BE49-F238E27FC236}">
              <a16:creationId xmlns:a16="http://schemas.microsoft.com/office/drawing/2014/main" id="{623D2804-9EFC-44C0-91A4-815421944E7A}"/>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4056" name="ZoneTexte 4055">
          <a:extLst>
            <a:ext uri="{FF2B5EF4-FFF2-40B4-BE49-F238E27FC236}">
              <a16:creationId xmlns:a16="http://schemas.microsoft.com/office/drawing/2014/main" id="{C7F18D29-2EFA-48DC-BD87-2DF098202E21}"/>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4057" name="ZoneTexte 4056">
          <a:extLst>
            <a:ext uri="{FF2B5EF4-FFF2-40B4-BE49-F238E27FC236}">
              <a16:creationId xmlns:a16="http://schemas.microsoft.com/office/drawing/2014/main" id="{EC4438D3-9356-4844-BFB5-CCDF05AE5516}"/>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4058" name="ZoneTexte 4057">
          <a:extLst>
            <a:ext uri="{FF2B5EF4-FFF2-40B4-BE49-F238E27FC236}">
              <a16:creationId xmlns:a16="http://schemas.microsoft.com/office/drawing/2014/main" id="{D398C855-9209-459D-87FF-FF6ECD1FF2BD}"/>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4059" name="ZoneTexte 4058">
          <a:extLst>
            <a:ext uri="{FF2B5EF4-FFF2-40B4-BE49-F238E27FC236}">
              <a16:creationId xmlns:a16="http://schemas.microsoft.com/office/drawing/2014/main" id="{C77132C5-A1B4-4D5C-9B1E-FC53E34C3E75}"/>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4060" name="ZoneTexte 4059">
          <a:extLst>
            <a:ext uri="{FF2B5EF4-FFF2-40B4-BE49-F238E27FC236}">
              <a16:creationId xmlns:a16="http://schemas.microsoft.com/office/drawing/2014/main" id="{058D54CD-2F92-40A8-A2DA-43367239F2F9}"/>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4061" name="ZoneTexte 4060">
          <a:extLst>
            <a:ext uri="{FF2B5EF4-FFF2-40B4-BE49-F238E27FC236}">
              <a16:creationId xmlns:a16="http://schemas.microsoft.com/office/drawing/2014/main" id="{1DDC827E-1A7B-4836-86C6-B42D24E861C2}"/>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4062" name="ZoneTexte 4061">
          <a:extLst>
            <a:ext uri="{FF2B5EF4-FFF2-40B4-BE49-F238E27FC236}">
              <a16:creationId xmlns:a16="http://schemas.microsoft.com/office/drawing/2014/main" id="{C3F2CEC3-BB5C-4659-8989-705F02273EB5}"/>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4063" name="ZoneTexte 4062">
          <a:extLst>
            <a:ext uri="{FF2B5EF4-FFF2-40B4-BE49-F238E27FC236}">
              <a16:creationId xmlns:a16="http://schemas.microsoft.com/office/drawing/2014/main" id="{418E3B19-D147-4AB2-8385-69B8A08B3609}"/>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4064" name="ZoneTexte 4063">
          <a:extLst>
            <a:ext uri="{FF2B5EF4-FFF2-40B4-BE49-F238E27FC236}">
              <a16:creationId xmlns:a16="http://schemas.microsoft.com/office/drawing/2014/main" id="{8CFEDBC6-B556-4E52-AA78-9CBE958BBD00}"/>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4065" name="ZoneTexte 4064">
          <a:extLst>
            <a:ext uri="{FF2B5EF4-FFF2-40B4-BE49-F238E27FC236}">
              <a16:creationId xmlns:a16="http://schemas.microsoft.com/office/drawing/2014/main" id="{CED2E95B-F2BD-4876-A7B5-790F11ABAC6E}"/>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4066" name="ZoneTexte 4065">
          <a:extLst>
            <a:ext uri="{FF2B5EF4-FFF2-40B4-BE49-F238E27FC236}">
              <a16:creationId xmlns:a16="http://schemas.microsoft.com/office/drawing/2014/main" id="{69CFC65B-1E60-4DC1-9486-24684F0808C8}"/>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4067" name="ZoneTexte 4066">
          <a:extLst>
            <a:ext uri="{FF2B5EF4-FFF2-40B4-BE49-F238E27FC236}">
              <a16:creationId xmlns:a16="http://schemas.microsoft.com/office/drawing/2014/main" id="{088E88FA-B024-47BA-9777-E347A12FAF7D}"/>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4068" name="ZoneTexte 4067">
          <a:extLst>
            <a:ext uri="{FF2B5EF4-FFF2-40B4-BE49-F238E27FC236}">
              <a16:creationId xmlns:a16="http://schemas.microsoft.com/office/drawing/2014/main" id="{CB5673DC-2C14-48BD-8A8A-57EE39689E40}"/>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4069" name="ZoneTexte 4068">
          <a:extLst>
            <a:ext uri="{FF2B5EF4-FFF2-40B4-BE49-F238E27FC236}">
              <a16:creationId xmlns:a16="http://schemas.microsoft.com/office/drawing/2014/main" id="{1DD15638-E904-4648-98ED-441F45AE9736}"/>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4070" name="ZoneTexte 4069">
          <a:extLst>
            <a:ext uri="{FF2B5EF4-FFF2-40B4-BE49-F238E27FC236}">
              <a16:creationId xmlns:a16="http://schemas.microsoft.com/office/drawing/2014/main" id="{D7D71ED9-38CB-4D96-B9C4-EA1AE4C7C554}"/>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4071" name="ZoneTexte 4070">
          <a:extLst>
            <a:ext uri="{FF2B5EF4-FFF2-40B4-BE49-F238E27FC236}">
              <a16:creationId xmlns:a16="http://schemas.microsoft.com/office/drawing/2014/main" id="{9563CEC9-FA96-43AF-9579-41996A136DA6}"/>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4072" name="ZoneTexte 4071">
          <a:extLst>
            <a:ext uri="{FF2B5EF4-FFF2-40B4-BE49-F238E27FC236}">
              <a16:creationId xmlns:a16="http://schemas.microsoft.com/office/drawing/2014/main" id="{04E4DBBE-1CCB-46B4-B01A-91EC2B4C81BA}"/>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4073" name="ZoneTexte 4072">
          <a:extLst>
            <a:ext uri="{FF2B5EF4-FFF2-40B4-BE49-F238E27FC236}">
              <a16:creationId xmlns:a16="http://schemas.microsoft.com/office/drawing/2014/main" id="{A6D2D63B-4D08-4F8C-B0DD-EC1F3FC8D39A}"/>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4074" name="ZoneTexte 4073">
          <a:extLst>
            <a:ext uri="{FF2B5EF4-FFF2-40B4-BE49-F238E27FC236}">
              <a16:creationId xmlns:a16="http://schemas.microsoft.com/office/drawing/2014/main" id="{5D4A602A-C9D1-4F10-83CB-8A09C5235592}"/>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4075" name="ZoneTexte 4074">
          <a:extLst>
            <a:ext uri="{FF2B5EF4-FFF2-40B4-BE49-F238E27FC236}">
              <a16:creationId xmlns:a16="http://schemas.microsoft.com/office/drawing/2014/main" id="{E8CF1F37-59CA-4B1B-B3DE-EA7E2F85A304}"/>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4076" name="ZoneTexte 4075">
          <a:extLst>
            <a:ext uri="{FF2B5EF4-FFF2-40B4-BE49-F238E27FC236}">
              <a16:creationId xmlns:a16="http://schemas.microsoft.com/office/drawing/2014/main" id="{161BBA01-5ECA-4A1E-BAFD-65129594D16A}"/>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4077" name="ZoneTexte 4076">
          <a:extLst>
            <a:ext uri="{FF2B5EF4-FFF2-40B4-BE49-F238E27FC236}">
              <a16:creationId xmlns:a16="http://schemas.microsoft.com/office/drawing/2014/main" id="{4A5ADEB2-C772-42C0-8B90-1F2A26510C0E}"/>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4078" name="ZoneTexte 4077">
          <a:extLst>
            <a:ext uri="{FF2B5EF4-FFF2-40B4-BE49-F238E27FC236}">
              <a16:creationId xmlns:a16="http://schemas.microsoft.com/office/drawing/2014/main" id="{B166B1E7-1065-46A0-95D2-5512EC8C7177}"/>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4079" name="ZoneTexte 4078">
          <a:extLst>
            <a:ext uri="{FF2B5EF4-FFF2-40B4-BE49-F238E27FC236}">
              <a16:creationId xmlns:a16="http://schemas.microsoft.com/office/drawing/2014/main" id="{556FFC11-1BA5-435C-8CE1-963595B38449}"/>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4080" name="ZoneTexte 4079">
          <a:extLst>
            <a:ext uri="{FF2B5EF4-FFF2-40B4-BE49-F238E27FC236}">
              <a16:creationId xmlns:a16="http://schemas.microsoft.com/office/drawing/2014/main" id="{B39AC291-991A-40F6-B3EB-E05E249B7EBF}"/>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4081" name="ZoneTexte 4080">
          <a:extLst>
            <a:ext uri="{FF2B5EF4-FFF2-40B4-BE49-F238E27FC236}">
              <a16:creationId xmlns:a16="http://schemas.microsoft.com/office/drawing/2014/main" id="{CF70F2F4-FB53-43A0-8FF2-0C8FA281D787}"/>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4082" name="ZoneTexte 4081">
          <a:extLst>
            <a:ext uri="{FF2B5EF4-FFF2-40B4-BE49-F238E27FC236}">
              <a16:creationId xmlns:a16="http://schemas.microsoft.com/office/drawing/2014/main" id="{B8B0ACB2-DD24-443F-AB74-8CDA90848814}"/>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4083" name="ZoneTexte 4082">
          <a:extLst>
            <a:ext uri="{FF2B5EF4-FFF2-40B4-BE49-F238E27FC236}">
              <a16:creationId xmlns:a16="http://schemas.microsoft.com/office/drawing/2014/main" id="{D4BA8871-AC3C-4854-95AF-0B4EEBD600F2}"/>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4084" name="ZoneTexte 4083">
          <a:extLst>
            <a:ext uri="{FF2B5EF4-FFF2-40B4-BE49-F238E27FC236}">
              <a16:creationId xmlns:a16="http://schemas.microsoft.com/office/drawing/2014/main" id="{5064AF29-E34E-4107-91BB-818ADD761D88}"/>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4085" name="ZoneTexte 4084">
          <a:extLst>
            <a:ext uri="{FF2B5EF4-FFF2-40B4-BE49-F238E27FC236}">
              <a16:creationId xmlns:a16="http://schemas.microsoft.com/office/drawing/2014/main" id="{5DC7581D-4720-4278-B4F5-D46448C4B7A5}"/>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4086" name="ZoneTexte 4085">
          <a:extLst>
            <a:ext uri="{FF2B5EF4-FFF2-40B4-BE49-F238E27FC236}">
              <a16:creationId xmlns:a16="http://schemas.microsoft.com/office/drawing/2014/main" id="{51B91BD1-2E5E-4F12-9595-12CDED5F05DA}"/>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4087" name="ZoneTexte 4086">
          <a:extLst>
            <a:ext uri="{FF2B5EF4-FFF2-40B4-BE49-F238E27FC236}">
              <a16:creationId xmlns:a16="http://schemas.microsoft.com/office/drawing/2014/main" id="{97617609-E03A-4625-9C66-1450AC9D202B}"/>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4088" name="ZoneTexte 4087">
          <a:extLst>
            <a:ext uri="{FF2B5EF4-FFF2-40B4-BE49-F238E27FC236}">
              <a16:creationId xmlns:a16="http://schemas.microsoft.com/office/drawing/2014/main" id="{487F0AF7-E5A8-439B-95F9-8102C53BC935}"/>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4089" name="ZoneTexte 4088">
          <a:extLst>
            <a:ext uri="{FF2B5EF4-FFF2-40B4-BE49-F238E27FC236}">
              <a16:creationId xmlns:a16="http://schemas.microsoft.com/office/drawing/2014/main" id="{034FD862-1840-49A4-8AF4-E8B37F5AC1F0}"/>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4090" name="ZoneTexte 4089">
          <a:extLst>
            <a:ext uri="{FF2B5EF4-FFF2-40B4-BE49-F238E27FC236}">
              <a16:creationId xmlns:a16="http://schemas.microsoft.com/office/drawing/2014/main" id="{F302F448-6F6D-4C75-A65C-571DF7FFC40E}"/>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128587</xdr:rowOff>
    </xdr:from>
    <xdr:ext cx="65" cy="172227"/>
    <xdr:sp macro="" textlink="">
      <xdr:nvSpPr>
        <xdr:cNvPr id="4091" name="ZoneTexte 4090">
          <a:extLst>
            <a:ext uri="{FF2B5EF4-FFF2-40B4-BE49-F238E27FC236}">
              <a16:creationId xmlns:a16="http://schemas.microsoft.com/office/drawing/2014/main" id="{E03D4C4F-0707-4794-9072-3559CC90AE64}"/>
            </a:ext>
          </a:extLst>
        </xdr:cNvPr>
        <xdr:cNvSpPr txBox="1"/>
      </xdr:nvSpPr>
      <xdr:spPr>
        <a:xfrm>
          <a:off x="0" y="780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4092" name="ZoneTexte 4091">
          <a:extLst>
            <a:ext uri="{FF2B5EF4-FFF2-40B4-BE49-F238E27FC236}">
              <a16:creationId xmlns:a16="http://schemas.microsoft.com/office/drawing/2014/main" id="{730F103E-5288-4701-8EF2-32E8FE6A99DD}"/>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128587</xdr:rowOff>
    </xdr:from>
    <xdr:ext cx="65" cy="172227"/>
    <xdr:sp macro="" textlink="">
      <xdr:nvSpPr>
        <xdr:cNvPr id="4093" name="ZoneTexte 4092">
          <a:extLst>
            <a:ext uri="{FF2B5EF4-FFF2-40B4-BE49-F238E27FC236}">
              <a16:creationId xmlns:a16="http://schemas.microsoft.com/office/drawing/2014/main" id="{F7279D95-1148-4831-AFB8-FDA4BC22B41D}"/>
            </a:ext>
          </a:extLst>
        </xdr:cNvPr>
        <xdr:cNvSpPr txBox="1"/>
      </xdr:nvSpPr>
      <xdr:spPr>
        <a:xfrm>
          <a:off x="0" y="780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4094" name="ZoneTexte 4093">
          <a:extLst>
            <a:ext uri="{FF2B5EF4-FFF2-40B4-BE49-F238E27FC236}">
              <a16:creationId xmlns:a16="http://schemas.microsoft.com/office/drawing/2014/main" id="{AC2D520A-7B1F-4A0B-9222-BC1C52B76140}"/>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128587</xdr:rowOff>
    </xdr:from>
    <xdr:ext cx="65" cy="172227"/>
    <xdr:sp macro="" textlink="">
      <xdr:nvSpPr>
        <xdr:cNvPr id="4095" name="ZoneTexte 4094">
          <a:extLst>
            <a:ext uri="{FF2B5EF4-FFF2-40B4-BE49-F238E27FC236}">
              <a16:creationId xmlns:a16="http://schemas.microsoft.com/office/drawing/2014/main" id="{FD925814-5E20-42AC-A1A7-52EDBD219164}"/>
            </a:ext>
          </a:extLst>
        </xdr:cNvPr>
        <xdr:cNvSpPr txBox="1"/>
      </xdr:nvSpPr>
      <xdr:spPr>
        <a:xfrm>
          <a:off x="0" y="780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128587</xdr:rowOff>
    </xdr:from>
    <xdr:ext cx="65" cy="172227"/>
    <xdr:sp macro="" textlink="">
      <xdr:nvSpPr>
        <xdr:cNvPr id="4096" name="ZoneTexte 4095">
          <a:extLst>
            <a:ext uri="{FF2B5EF4-FFF2-40B4-BE49-F238E27FC236}">
              <a16:creationId xmlns:a16="http://schemas.microsoft.com/office/drawing/2014/main" id="{2DCA612F-93BE-4DEB-A18C-13B252638D9C}"/>
            </a:ext>
          </a:extLst>
        </xdr:cNvPr>
        <xdr:cNvSpPr txBox="1"/>
      </xdr:nvSpPr>
      <xdr:spPr>
        <a:xfrm>
          <a:off x="0" y="780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128587</xdr:rowOff>
    </xdr:from>
    <xdr:ext cx="65" cy="172227"/>
    <xdr:sp macro="" textlink="">
      <xdr:nvSpPr>
        <xdr:cNvPr id="4097" name="ZoneTexte 4096">
          <a:extLst>
            <a:ext uri="{FF2B5EF4-FFF2-40B4-BE49-F238E27FC236}">
              <a16:creationId xmlns:a16="http://schemas.microsoft.com/office/drawing/2014/main" id="{18DBCB4A-81E1-436A-9C64-D5001F61194D}"/>
            </a:ext>
          </a:extLst>
        </xdr:cNvPr>
        <xdr:cNvSpPr txBox="1"/>
      </xdr:nvSpPr>
      <xdr:spPr>
        <a:xfrm>
          <a:off x="0" y="780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128587</xdr:rowOff>
    </xdr:from>
    <xdr:ext cx="65" cy="172227"/>
    <xdr:sp macro="" textlink="">
      <xdr:nvSpPr>
        <xdr:cNvPr id="4098" name="ZoneTexte 4097">
          <a:extLst>
            <a:ext uri="{FF2B5EF4-FFF2-40B4-BE49-F238E27FC236}">
              <a16:creationId xmlns:a16="http://schemas.microsoft.com/office/drawing/2014/main" id="{D5430F86-3458-4223-AE78-D02DE384D603}"/>
            </a:ext>
          </a:extLst>
        </xdr:cNvPr>
        <xdr:cNvSpPr txBox="1"/>
      </xdr:nvSpPr>
      <xdr:spPr>
        <a:xfrm>
          <a:off x="0" y="780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128587</xdr:rowOff>
    </xdr:from>
    <xdr:ext cx="65" cy="172227"/>
    <xdr:sp macro="" textlink="">
      <xdr:nvSpPr>
        <xdr:cNvPr id="4099" name="ZoneTexte 4098">
          <a:extLst>
            <a:ext uri="{FF2B5EF4-FFF2-40B4-BE49-F238E27FC236}">
              <a16:creationId xmlns:a16="http://schemas.microsoft.com/office/drawing/2014/main" id="{D33192A9-5C98-4009-BDDC-13108A90D46A}"/>
            </a:ext>
          </a:extLst>
        </xdr:cNvPr>
        <xdr:cNvSpPr txBox="1"/>
      </xdr:nvSpPr>
      <xdr:spPr>
        <a:xfrm>
          <a:off x="0" y="780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65" cy="172227"/>
    <xdr:sp macro="" textlink="">
      <xdr:nvSpPr>
        <xdr:cNvPr id="4100" name="ZoneTexte 4099">
          <a:extLst>
            <a:ext uri="{FF2B5EF4-FFF2-40B4-BE49-F238E27FC236}">
              <a16:creationId xmlns:a16="http://schemas.microsoft.com/office/drawing/2014/main" id="{8120E296-9A87-462E-8EBC-C9EE5D4CBA35}"/>
            </a:ext>
          </a:extLst>
        </xdr:cNvPr>
        <xdr:cNvSpPr txBox="1"/>
      </xdr:nvSpPr>
      <xdr:spPr>
        <a:xfrm>
          <a:off x="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128587</xdr:rowOff>
    </xdr:from>
    <xdr:ext cx="65" cy="172227"/>
    <xdr:sp macro="" textlink="">
      <xdr:nvSpPr>
        <xdr:cNvPr id="4101" name="ZoneTexte 4100">
          <a:extLst>
            <a:ext uri="{FF2B5EF4-FFF2-40B4-BE49-F238E27FC236}">
              <a16:creationId xmlns:a16="http://schemas.microsoft.com/office/drawing/2014/main" id="{8AFD03B7-36D0-4E39-A994-C0092EA72EEA}"/>
            </a:ext>
          </a:extLst>
        </xdr:cNvPr>
        <xdr:cNvSpPr txBox="1"/>
      </xdr:nvSpPr>
      <xdr:spPr>
        <a:xfrm>
          <a:off x="0" y="780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65" cy="172227"/>
    <xdr:sp macro="" textlink="">
      <xdr:nvSpPr>
        <xdr:cNvPr id="4102" name="ZoneTexte 4101">
          <a:extLst>
            <a:ext uri="{FF2B5EF4-FFF2-40B4-BE49-F238E27FC236}">
              <a16:creationId xmlns:a16="http://schemas.microsoft.com/office/drawing/2014/main" id="{715B39EB-452C-4EAB-A7AF-F2E499F9F47A}"/>
            </a:ext>
          </a:extLst>
        </xdr:cNvPr>
        <xdr:cNvSpPr txBox="1"/>
      </xdr:nvSpPr>
      <xdr:spPr>
        <a:xfrm>
          <a:off x="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39</xdr:row>
      <xdr:rowOff>128587</xdr:rowOff>
    </xdr:from>
    <xdr:ext cx="65" cy="172227"/>
    <xdr:sp macro="" textlink="">
      <xdr:nvSpPr>
        <xdr:cNvPr id="4103" name="ZoneTexte 4102">
          <a:extLst>
            <a:ext uri="{FF2B5EF4-FFF2-40B4-BE49-F238E27FC236}">
              <a16:creationId xmlns:a16="http://schemas.microsoft.com/office/drawing/2014/main" id="{82A5F64B-589B-4DA3-AE0C-34ED1B16419A}"/>
            </a:ext>
          </a:extLst>
        </xdr:cNvPr>
        <xdr:cNvSpPr txBox="1"/>
      </xdr:nvSpPr>
      <xdr:spPr>
        <a:xfrm>
          <a:off x="0" y="780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65" cy="172227"/>
    <xdr:sp macro="" textlink="">
      <xdr:nvSpPr>
        <xdr:cNvPr id="4104" name="ZoneTexte 4103">
          <a:extLst>
            <a:ext uri="{FF2B5EF4-FFF2-40B4-BE49-F238E27FC236}">
              <a16:creationId xmlns:a16="http://schemas.microsoft.com/office/drawing/2014/main" id="{D42A5751-4E39-4F5D-846E-4C2A18CB6397}"/>
            </a:ext>
          </a:extLst>
        </xdr:cNvPr>
        <xdr:cNvSpPr txBox="1"/>
      </xdr:nvSpPr>
      <xdr:spPr>
        <a:xfrm>
          <a:off x="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65" cy="172227"/>
    <xdr:sp macro="" textlink="">
      <xdr:nvSpPr>
        <xdr:cNvPr id="4105" name="ZoneTexte 4104">
          <a:extLst>
            <a:ext uri="{FF2B5EF4-FFF2-40B4-BE49-F238E27FC236}">
              <a16:creationId xmlns:a16="http://schemas.microsoft.com/office/drawing/2014/main" id="{C753E843-DBE7-43AA-90D6-6056D6DB185B}"/>
            </a:ext>
          </a:extLst>
        </xdr:cNvPr>
        <xdr:cNvSpPr txBox="1"/>
      </xdr:nvSpPr>
      <xdr:spPr>
        <a:xfrm>
          <a:off x="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65" cy="172227"/>
    <xdr:sp macro="" textlink="">
      <xdr:nvSpPr>
        <xdr:cNvPr id="4106" name="ZoneTexte 4105">
          <a:extLst>
            <a:ext uri="{FF2B5EF4-FFF2-40B4-BE49-F238E27FC236}">
              <a16:creationId xmlns:a16="http://schemas.microsoft.com/office/drawing/2014/main" id="{61DA0F66-6625-497C-A987-8D892931E9E8}"/>
            </a:ext>
          </a:extLst>
        </xdr:cNvPr>
        <xdr:cNvSpPr txBox="1"/>
      </xdr:nvSpPr>
      <xdr:spPr>
        <a:xfrm>
          <a:off x="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65" cy="172227"/>
    <xdr:sp macro="" textlink="">
      <xdr:nvSpPr>
        <xdr:cNvPr id="4107" name="ZoneTexte 4106">
          <a:extLst>
            <a:ext uri="{FF2B5EF4-FFF2-40B4-BE49-F238E27FC236}">
              <a16:creationId xmlns:a16="http://schemas.microsoft.com/office/drawing/2014/main" id="{BE056D83-BBB2-4C2E-960F-30226BD0CF70}"/>
            </a:ext>
          </a:extLst>
        </xdr:cNvPr>
        <xdr:cNvSpPr txBox="1"/>
      </xdr:nvSpPr>
      <xdr:spPr>
        <a:xfrm>
          <a:off x="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65" cy="172227"/>
    <xdr:sp macro="" textlink="">
      <xdr:nvSpPr>
        <xdr:cNvPr id="4108" name="ZoneTexte 4107">
          <a:extLst>
            <a:ext uri="{FF2B5EF4-FFF2-40B4-BE49-F238E27FC236}">
              <a16:creationId xmlns:a16="http://schemas.microsoft.com/office/drawing/2014/main" id="{56014911-CB32-406A-B04D-893FF933B2C7}"/>
            </a:ext>
          </a:extLst>
        </xdr:cNvPr>
        <xdr:cNvSpPr txBox="1"/>
      </xdr:nvSpPr>
      <xdr:spPr>
        <a:xfrm>
          <a:off x="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109" name="ZoneTexte 4108">
          <a:extLst>
            <a:ext uri="{FF2B5EF4-FFF2-40B4-BE49-F238E27FC236}">
              <a16:creationId xmlns:a16="http://schemas.microsoft.com/office/drawing/2014/main" id="{82E54630-4FC1-47B1-8600-78E2E03B1AF3}"/>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65" cy="172227"/>
    <xdr:sp macro="" textlink="">
      <xdr:nvSpPr>
        <xdr:cNvPr id="4110" name="ZoneTexte 4109">
          <a:extLst>
            <a:ext uri="{FF2B5EF4-FFF2-40B4-BE49-F238E27FC236}">
              <a16:creationId xmlns:a16="http://schemas.microsoft.com/office/drawing/2014/main" id="{53C89A9C-BA74-463E-8269-ADD7605AA88E}"/>
            </a:ext>
          </a:extLst>
        </xdr:cNvPr>
        <xdr:cNvSpPr txBox="1"/>
      </xdr:nvSpPr>
      <xdr:spPr>
        <a:xfrm>
          <a:off x="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111" name="ZoneTexte 4110">
          <a:extLst>
            <a:ext uri="{FF2B5EF4-FFF2-40B4-BE49-F238E27FC236}">
              <a16:creationId xmlns:a16="http://schemas.microsoft.com/office/drawing/2014/main" id="{5E5ADCCE-8E9C-486C-8163-47836B512BE4}"/>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40</xdr:row>
      <xdr:rowOff>128587</xdr:rowOff>
    </xdr:from>
    <xdr:ext cx="65" cy="172227"/>
    <xdr:sp macro="" textlink="">
      <xdr:nvSpPr>
        <xdr:cNvPr id="4112" name="ZoneTexte 4111">
          <a:extLst>
            <a:ext uri="{FF2B5EF4-FFF2-40B4-BE49-F238E27FC236}">
              <a16:creationId xmlns:a16="http://schemas.microsoft.com/office/drawing/2014/main" id="{1E0E3B31-15EE-4451-93BE-5B9496447502}"/>
            </a:ext>
          </a:extLst>
        </xdr:cNvPr>
        <xdr:cNvSpPr txBox="1"/>
      </xdr:nvSpPr>
      <xdr:spPr>
        <a:xfrm>
          <a:off x="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113" name="ZoneTexte 4112">
          <a:extLst>
            <a:ext uri="{FF2B5EF4-FFF2-40B4-BE49-F238E27FC236}">
              <a16:creationId xmlns:a16="http://schemas.microsoft.com/office/drawing/2014/main" id="{A61F9C90-D674-4728-8F40-07A46A27E140}"/>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114" name="ZoneTexte 4113">
          <a:extLst>
            <a:ext uri="{FF2B5EF4-FFF2-40B4-BE49-F238E27FC236}">
              <a16:creationId xmlns:a16="http://schemas.microsoft.com/office/drawing/2014/main" id="{97F62029-D7AA-4A42-9593-E94D9F0EC861}"/>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115" name="ZoneTexte 4114">
          <a:extLst>
            <a:ext uri="{FF2B5EF4-FFF2-40B4-BE49-F238E27FC236}">
              <a16:creationId xmlns:a16="http://schemas.microsoft.com/office/drawing/2014/main" id="{B22476F6-7A49-43FD-8E69-82C8376D5B4C}"/>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116" name="ZoneTexte 4115">
          <a:extLst>
            <a:ext uri="{FF2B5EF4-FFF2-40B4-BE49-F238E27FC236}">
              <a16:creationId xmlns:a16="http://schemas.microsoft.com/office/drawing/2014/main" id="{47C67F98-A502-4FC6-9FF8-7A415CA1E9AA}"/>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117" name="ZoneTexte 4116">
          <a:extLst>
            <a:ext uri="{FF2B5EF4-FFF2-40B4-BE49-F238E27FC236}">
              <a16:creationId xmlns:a16="http://schemas.microsoft.com/office/drawing/2014/main" id="{03D1E20E-A5A4-489A-82D1-C7C3B9C6FD28}"/>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118" name="ZoneTexte 4117">
          <a:extLst>
            <a:ext uri="{FF2B5EF4-FFF2-40B4-BE49-F238E27FC236}">
              <a16:creationId xmlns:a16="http://schemas.microsoft.com/office/drawing/2014/main" id="{EEEE43EF-6E8F-4EE3-A3AC-669DC0C3B23F}"/>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119" name="ZoneTexte 4118">
          <a:extLst>
            <a:ext uri="{FF2B5EF4-FFF2-40B4-BE49-F238E27FC236}">
              <a16:creationId xmlns:a16="http://schemas.microsoft.com/office/drawing/2014/main" id="{98967CCD-E073-41E4-BD93-3908AEDF29AD}"/>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120" name="ZoneTexte 4119">
          <a:extLst>
            <a:ext uri="{FF2B5EF4-FFF2-40B4-BE49-F238E27FC236}">
              <a16:creationId xmlns:a16="http://schemas.microsoft.com/office/drawing/2014/main" id="{A74D3233-E966-4A7F-99F8-BEF0B7D27B07}"/>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121" name="ZoneTexte 4120">
          <a:extLst>
            <a:ext uri="{FF2B5EF4-FFF2-40B4-BE49-F238E27FC236}">
              <a16:creationId xmlns:a16="http://schemas.microsoft.com/office/drawing/2014/main" id="{282C4B9D-B459-429F-95D7-74733B7F3111}"/>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122" name="ZoneTexte 4121">
          <a:extLst>
            <a:ext uri="{FF2B5EF4-FFF2-40B4-BE49-F238E27FC236}">
              <a16:creationId xmlns:a16="http://schemas.microsoft.com/office/drawing/2014/main" id="{9B7913F8-D533-43A7-916A-D79B27071C4F}"/>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123" name="ZoneTexte 4122">
          <a:extLst>
            <a:ext uri="{FF2B5EF4-FFF2-40B4-BE49-F238E27FC236}">
              <a16:creationId xmlns:a16="http://schemas.microsoft.com/office/drawing/2014/main" id="{CBF413CB-ED87-4D2B-A697-AB2B97B787CA}"/>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124" name="ZoneTexte 4123">
          <a:extLst>
            <a:ext uri="{FF2B5EF4-FFF2-40B4-BE49-F238E27FC236}">
              <a16:creationId xmlns:a16="http://schemas.microsoft.com/office/drawing/2014/main" id="{6789D9CB-30DB-4A49-A9E2-33113839551D}"/>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125" name="ZoneTexte 4124">
          <a:extLst>
            <a:ext uri="{FF2B5EF4-FFF2-40B4-BE49-F238E27FC236}">
              <a16:creationId xmlns:a16="http://schemas.microsoft.com/office/drawing/2014/main" id="{D1C78046-7441-401D-8A57-DE5CCB85BA1A}"/>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126" name="ZoneTexte 4125">
          <a:extLst>
            <a:ext uri="{FF2B5EF4-FFF2-40B4-BE49-F238E27FC236}">
              <a16:creationId xmlns:a16="http://schemas.microsoft.com/office/drawing/2014/main" id="{7290D572-FDE5-44CC-9253-7DB28905C588}"/>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127" name="ZoneTexte 4126">
          <a:extLst>
            <a:ext uri="{FF2B5EF4-FFF2-40B4-BE49-F238E27FC236}">
              <a16:creationId xmlns:a16="http://schemas.microsoft.com/office/drawing/2014/main" id="{9010CDD0-8E8F-4FF3-9B88-2934A2777E39}"/>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128" name="ZoneTexte 4127">
          <a:extLst>
            <a:ext uri="{FF2B5EF4-FFF2-40B4-BE49-F238E27FC236}">
              <a16:creationId xmlns:a16="http://schemas.microsoft.com/office/drawing/2014/main" id="{2DF1DD36-A5E3-4582-99C1-8F73F731CEAD}"/>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129" name="ZoneTexte 4128">
          <a:extLst>
            <a:ext uri="{FF2B5EF4-FFF2-40B4-BE49-F238E27FC236}">
              <a16:creationId xmlns:a16="http://schemas.microsoft.com/office/drawing/2014/main" id="{0C928689-D8E5-464D-AE26-B7B6B322E596}"/>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130" name="ZoneTexte 4129">
          <a:extLst>
            <a:ext uri="{FF2B5EF4-FFF2-40B4-BE49-F238E27FC236}">
              <a16:creationId xmlns:a16="http://schemas.microsoft.com/office/drawing/2014/main" id="{AC4BCFE6-A8F9-494C-BAE4-1D7043D56C11}"/>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131" name="ZoneTexte 4130">
          <a:extLst>
            <a:ext uri="{FF2B5EF4-FFF2-40B4-BE49-F238E27FC236}">
              <a16:creationId xmlns:a16="http://schemas.microsoft.com/office/drawing/2014/main" id="{74586CC5-069A-4007-95EC-CCADD0307EE8}"/>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132" name="ZoneTexte 4131">
          <a:extLst>
            <a:ext uri="{FF2B5EF4-FFF2-40B4-BE49-F238E27FC236}">
              <a16:creationId xmlns:a16="http://schemas.microsoft.com/office/drawing/2014/main" id="{2A44AF2B-6A79-47FA-A412-A8BE75F8E33C}"/>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133" name="ZoneTexte 4132">
          <a:extLst>
            <a:ext uri="{FF2B5EF4-FFF2-40B4-BE49-F238E27FC236}">
              <a16:creationId xmlns:a16="http://schemas.microsoft.com/office/drawing/2014/main" id="{1D3421DB-CE2C-4160-9086-8CED63FE72F7}"/>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134" name="ZoneTexte 4133">
          <a:extLst>
            <a:ext uri="{FF2B5EF4-FFF2-40B4-BE49-F238E27FC236}">
              <a16:creationId xmlns:a16="http://schemas.microsoft.com/office/drawing/2014/main" id="{9D5E36D1-1DBC-43B7-B5EB-7476A796DA46}"/>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135" name="ZoneTexte 4134">
          <a:extLst>
            <a:ext uri="{FF2B5EF4-FFF2-40B4-BE49-F238E27FC236}">
              <a16:creationId xmlns:a16="http://schemas.microsoft.com/office/drawing/2014/main" id="{4C62C2D0-3A47-4BEC-9D89-C2B7170ABC7E}"/>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0</xdr:rowOff>
    </xdr:from>
    <xdr:ext cx="0" cy="172227"/>
    <xdr:sp macro="" textlink="">
      <xdr:nvSpPr>
        <xdr:cNvPr id="4136" name="ZoneTexte 4135">
          <a:extLst>
            <a:ext uri="{FF2B5EF4-FFF2-40B4-BE49-F238E27FC236}">
              <a16:creationId xmlns:a16="http://schemas.microsoft.com/office/drawing/2014/main" id="{3F94F1F1-2A34-4011-BBBE-B352307DB9CF}"/>
            </a:ext>
          </a:extLst>
        </xdr:cNvPr>
        <xdr:cNvSpPr txBox="1"/>
      </xdr:nvSpPr>
      <xdr:spPr>
        <a:xfrm>
          <a:off x="0" y="8105775"/>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4137" name="ZoneTexte 4136">
          <a:extLst>
            <a:ext uri="{FF2B5EF4-FFF2-40B4-BE49-F238E27FC236}">
              <a16:creationId xmlns:a16="http://schemas.microsoft.com/office/drawing/2014/main" id="{8F262AEC-2677-4A37-AD20-ED6BBE5C1AD1}"/>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4138" name="ZoneTexte 4137">
          <a:extLst>
            <a:ext uri="{FF2B5EF4-FFF2-40B4-BE49-F238E27FC236}">
              <a16:creationId xmlns:a16="http://schemas.microsoft.com/office/drawing/2014/main" id="{235E654C-D80E-43A5-91D1-A5B0F28D832B}"/>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4139" name="ZoneTexte 4138">
          <a:extLst>
            <a:ext uri="{FF2B5EF4-FFF2-40B4-BE49-F238E27FC236}">
              <a16:creationId xmlns:a16="http://schemas.microsoft.com/office/drawing/2014/main" id="{851E7461-C981-427B-95D8-1CDFC9135E4F}"/>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40" name="ZoneTexte 4139">
          <a:extLst>
            <a:ext uri="{FF2B5EF4-FFF2-40B4-BE49-F238E27FC236}">
              <a16:creationId xmlns:a16="http://schemas.microsoft.com/office/drawing/2014/main" id="{9DBB6747-4875-4C52-A922-D0B4165D277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41" name="ZoneTexte 4140">
          <a:extLst>
            <a:ext uri="{FF2B5EF4-FFF2-40B4-BE49-F238E27FC236}">
              <a16:creationId xmlns:a16="http://schemas.microsoft.com/office/drawing/2014/main" id="{6331B1E4-EFE7-47B6-82B0-A909103591F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42" name="ZoneTexte 4141">
          <a:extLst>
            <a:ext uri="{FF2B5EF4-FFF2-40B4-BE49-F238E27FC236}">
              <a16:creationId xmlns:a16="http://schemas.microsoft.com/office/drawing/2014/main" id="{E12AE307-35CF-471E-A349-6F2A629F94E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43" name="ZoneTexte 4142">
          <a:extLst>
            <a:ext uri="{FF2B5EF4-FFF2-40B4-BE49-F238E27FC236}">
              <a16:creationId xmlns:a16="http://schemas.microsoft.com/office/drawing/2014/main" id="{D8B3BD47-8194-4B30-9234-E537EC33DE6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44" name="ZoneTexte 4143">
          <a:extLst>
            <a:ext uri="{FF2B5EF4-FFF2-40B4-BE49-F238E27FC236}">
              <a16:creationId xmlns:a16="http://schemas.microsoft.com/office/drawing/2014/main" id="{7AF2DCB6-E28F-4E58-BD00-B6E700F7189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45" name="ZoneTexte 4144">
          <a:extLst>
            <a:ext uri="{FF2B5EF4-FFF2-40B4-BE49-F238E27FC236}">
              <a16:creationId xmlns:a16="http://schemas.microsoft.com/office/drawing/2014/main" id="{E3442CE8-024D-4269-9F65-A78DF73CF80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46" name="ZoneTexte 4145">
          <a:extLst>
            <a:ext uri="{FF2B5EF4-FFF2-40B4-BE49-F238E27FC236}">
              <a16:creationId xmlns:a16="http://schemas.microsoft.com/office/drawing/2014/main" id="{D7FD97F0-5E9A-4E97-A33C-402711B8893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47" name="ZoneTexte 4146">
          <a:extLst>
            <a:ext uri="{FF2B5EF4-FFF2-40B4-BE49-F238E27FC236}">
              <a16:creationId xmlns:a16="http://schemas.microsoft.com/office/drawing/2014/main" id="{E7A3D450-16E4-481B-80EE-86799AFC6BD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48" name="ZoneTexte 4147">
          <a:extLst>
            <a:ext uri="{FF2B5EF4-FFF2-40B4-BE49-F238E27FC236}">
              <a16:creationId xmlns:a16="http://schemas.microsoft.com/office/drawing/2014/main" id="{5A0ABFA7-A2A9-479C-8344-7662B221770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49" name="ZoneTexte 4148">
          <a:extLst>
            <a:ext uri="{FF2B5EF4-FFF2-40B4-BE49-F238E27FC236}">
              <a16:creationId xmlns:a16="http://schemas.microsoft.com/office/drawing/2014/main" id="{C9E950F6-6A3B-4445-BFDF-E87E2D0251D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50" name="ZoneTexte 4149">
          <a:extLst>
            <a:ext uri="{FF2B5EF4-FFF2-40B4-BE49-F238E27FC236}">
              <a16:creationId xmlns:a16="http://schemas.microsoft.com/office/drawing/2014/main" id="{3A79C3E6-28A7-4A2C-994D-87C969F855F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51" name="ZoneTexte 4150">
          <a:extLst>
            <a:ext uri="{FF2B5EF4-FFF2-40B4-BE49-F238E27FC236}">
              <a16:creationId xmlns:a16="http://schemas.microsoft.com/office/drawing/2014/main" id="{DF4F7E93-8016-4C56-B5DA-31F16F1D20C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52" name="ZoneTexte 4151">
          <a:extLst>
            <a:ext uri="{FF2B5EF4-FFF2-40B4-BE49-F238E27FC236}">
              <a16:creationId xmlns:a16="http://schemas.microsoft.com/office/drawing/2014/main" id="{ED762F02-FB29-435F-8C12-20C424143E2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53" name="ZoneTexte 4152">
          <a:extLst>
            <a:ext uri="{FF2B5EF4-FFF2-40B4-BE49-F238E27FC236}">
              <a16:creationId xmlns:a16="http://schemas.microsoft.com/office/drawing/2014/main" id="{31E8BFC9-B2A9-405E-B815-05B6CB6C62C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54" name="ZoneTexte 4153">
          <a:extLst>
            <a:ext uri="{FF2B5EF4-FFF2-40B4-BE49-F238E27FC236}">
              <a16:creationId xmlns:a16="http://schemas.microsoft.com/office/drawing/2014/main" id="{BBD3D32B-59E9-4622-8000-621CAF2B1C2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55" name="ZoneTexte 4154">
          <a:extLst>
            <a:ext uri="{FF2B5EF4-FFF2-40B4-BE49-F238E27FC236}">
              <a16:creationId xmlns:a16="http://schemas.microsoft.com/office/drawing/2014/main" id="{C9EC760F-9EC2-4572-8E78-9B8B94143F5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56" name="ZoneTexte 4155">
          <a:extLst>
            <a:ext uri="{FF2B5EF4-FFF2-40B4-BE49-F238E27FC236}">
              <a16:creationId xmlns:a16="http://schemas.microsoft.com/office/drawing/2014/main" id="{325C4D45-B95F-4815-ACF5-3A974890BFC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57" name="ZoneTexte 4156">
          <a:extLst>
            <a:ext uri="{FF2B5EF4-FFF2-40B4-BE49-F238E27FC236}">
              <a16:creationId xmlns:a16="http://schemas.microsoft.com/office/drawing/2014/main" id="{87698095-A478-4A14-A97B-94858A1F2FB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58" name="ZoneTexte 4157">
          <a:extLst>
            <a:ext uri="{FF2B5EF4-FFF2-40B4-BE49-F238E27FC236}">
              <a16:creationId xmlns:a16="http://schemas.microsoft.com/office/drawing/2014/main" id="{FEE759E4-2D09-4029-BDD1-0BE6B9F6561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59" name="ZoneTexte 4158">
          <a:extLst>
            <a:ext uri="{FF2B5EF4-FFF2-40B4-BE49-F238E27FC236}">
              <a16:creationId xmlns:a16="http://schemas.microsoft.com/office/drawing/2014/main" id="{4AE8825D-9C3A-4D19-8C50-3BAE6B7EA54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60" name="ZoneTexte 4159">
          <a:extLst>
            <a:ext uri="{FF2B5EF4-FFF2-40B4-BE49-F238E27FC236}">
              <a16:creationId xmlns:a16="http://schemas.microsoft.com/office/drawing/2014/main" id="{31B6AFC5-4552-42D0-A33D-C41511A627C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61" name="ZoneTexte 4160">
          <a:extLst>
            <a:ext uri="{FF2B5EF4-FFF2-40B4-BE49-F238E27FC236}">
              <a16:creationId xmlns:a16="http://schemas.microsoft.com/office/drawing/2014/main" id="{9D842B22-7551-49E8-B913-12E561269D9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62" name="ZoneTexte 4161">
          <a:extLst>
            <a:ext uri="{FF2B5EF4-FFF2-40B4-BE49-F238E27FC236}">
              <a16:creationId xmlns:a16="http://schemas.microsoft.com/office/drawing/2014/main" id="{D5087635-E17C-4EB3-85FA-A03CA742094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63" name="ZoneTexte 4162">
          <a:extLst>
            <a:ext uri="{FF2B5EF4-FFF2-40B4-BE49-F238E27FC236}">
              <a16:creationId xmlns:a16="http://schemas.microsoft.com/office/drawing/2014/main" id="{E06B7099-9201-455F-A10E-80A180F12F2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64" name="ZoneTexte 4163">
          <a:extLst>
            <a:ext uri="{FF2B5EF4-FFF2-40B4-BE49-F238E27FC236}">
              <a16:creationId xmlns:a16="http://schemas.microsoft.com/office/drawing/2014/main" id="{35B6E073-F783-43FE-A5B9-3FE3725F833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65" name="ZoneTexte 4164">
          <a:extLst>
            <a:ext uri="{FF2B5EF4-FFF2-40B4-BE49-F238E27FC236}">
              <a16:creationId xmlns:a16="http://schemas.microsoft.com/office/drawing/2014/main" id="{780B4BF3-D083-4D4F-8AE1-6D50BB05A45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66" name="ZoneTexte 4165">
          <a:extLst>
            <a:ext uri="{FF2B5EF4-FFF2-40B4-BE49-F238E27FC236}">
              <a16:creationId xmlns:a16="http://schemas.microsoft.com/office/drawing/2014/main" id="{277C74C8-06E0-4930-A0E9-73103E2E830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67" name="ZoneTexte 4166">
          <a:extLst>
            <a:ext uri="{FF2B5EF4-FFF2-40B4-BE49-F238E27FC236}">
              <a16:creationId xmlns:a16="http://schemas.microsoft.com/office/drawing/2014/main" id="{7EF79F4F-5FF8-4331-AD60-188EB9322AA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68" name="ZoneTexte 4167">
          <a:extLst>
            <a:ext uri="{FF2B5EF4-FFF2-40B4-BE49-F238E27FC236}">
              <a16:creationId xmlns:a16="http://schemas.microsoft.com/office/drawing/2014/main" id="{8BEE41B9-3A04-4340-9E64-1DA7CB5A8C5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69" name="ZoneTexte 4168">
          <a:extLst>
            <a:ext uri="{FF2B5EF4-FFF2-40B4-BE49-F238E27FC236}">
              <a16:creationId xmlns:a16="http://schemas.microsoft.com/office/drawing/2014/main" id="{0294F7C2-47F3-4C20-B62E-F713F7FA8CC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70" name="ZoneTexte 4169">
          <a:extLst>
            <a:ext uri="{FF2B5EF4-FFF2-40B4-BE49-F238E27FC236}">
              <a16:creationId xmlns:a16="http://schemas.microsoft.com/office/drawing/2014/main" id="{11158594-D2F4-4EFD-909B-54BF3C4EF7E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71" name="ZoneTexte 4170">
          <a:extLst>
            <a:ext uri="{FF2B5EF4-FFF2-40B4-BE49-F238E27FC236}">
              <a16:creationId xmlns:a16="http://schemas.microsoft.com/office/drawing/2014/main" id="{C826CE19-7C82-4DA9-984A-BA491F61A77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72" name="ZoneTexte 4171">
          <a:extLst>
            <a:ext uri="{FF2B5EF4-FFF2-40B4-BE49-F238E27FC236}">
              <a16:creationId xmlns:a16="http://schemas.microsoft.com/office/drawing/2014/main" id="{7E033865-977E-424A-B60E-EB6C2E9FF65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73" name="ZoneTexte 4172">
          <a:extLst>
            <a:ext uri="{FF2B5EF4-FFF2-40B4-BE49-F238E27FC236}">
              <a16:creationId xmlns:a16="http://schemas.microsoft.com/office/drawing/2014/main" id="{BAA609A1-C86B-4160-B7E0-08B8290A87B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74" name="ZoneTexte 4173">
          <a:extLst>
            <a:ext uri="{FF2B5EF4-FFF2-40B4-BE49-F238E27FC236}">
              <a16:creationId xmlns:a16="http://schemas.microsoft.com/office/drawing/2014/main" id="{90CDACD1-DF81-44D7-BD82-F1CC49DC978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75" name="ZoneTexte 4174">
          <a:extLst>
            <a:ext uri="{FF2B5EF4-FFF2-40B4-BE49-F238E27FC236}">
              <a16:creationId xmlns:a16="http://schemas.microsoft.com/office/drawing/2014/main" id="{90D5928C-21DD-42DA-86DD-A4EE08DBC04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76" name="ZoneTexte 4175">
          <a:extLst>
            <a:ext uri="{FF2B5EF4-FFF2-40B4-BE49-F238E27FC236}">
              <a16:creationId xmlns:a16="http://schemas.microsoft.com/office/drawing/2014/main" id="{BD3699AC-2C4E-4A36-95BF-281247E941F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77" name="ZoneTexte 4176">
          <a:extLst>
            <a:ext uri="{FF2B5EF4-FFF2-40B4-BE49-F238E27FC236}">
              <a16:creationId xmlns:a16="http://schemas.microsoft.com/office/drawing/2014/main" id="{FD798D88-CECC-476B-B427-C662F4A8FCD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78" name="ZoneTexte 4177">
          <a:extLst>
            <a:ext uri="{FF2B5EF4-FFF2-40B4-BE49-F238E27FC236}">
              <a16:creationId xmlns:a16="http://schemas.microsoft.com/office/drawing/2014/main" id="{84D56B00-641A-4A0C-A84F-649D0ED8ED3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79" name="ZoneTexte 4178">
          <a:extLst>
            <a:ext uri="{FF2B5EF4-FFF2-40B4-BE49-F238E27FC236}">
              <a16:creationId xmlns:a16="http://schemas.microsoft.com/office/drawing/2014/main" id="{B75FE4BE-53D6-4D1D-9AFC-A5CDC73FFB9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80" name="ZoneTexte 4179">
          <a:extLst>
            <a:ext uri="{FF2B5EF4-FFF2-40B4-BE49-F238E27FC236}">
              <a16:creationId xmlns:a16="http://schemas.microsoft.com/office/drawing/2014/main" id="{828B889D-4E7A-4264-9C23-F3607824E8F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81" name="ZoneTexte 4180">
          <a:extLst>
            <a:ext uri="{FF2B5EF4-FFF2-40B4-BE49-F238E27FC236}">
              <a16:creationId xmlns:a16="http://schemas.microsoft.com/office/drawing/2014/main" id="{D671B0B8-A6FB-44E7-8132-603179265BF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82" name="ZoneTexte 4181">
          <a:extLst>
            <a:ext uri="{FF2B5EF4-FFF2-40B4-BE49-F238E27FC236}">
              <a16:creationId xmlns:a16="http://schemas.microsoft.com/office/drawing/2014/main" id="{45A8ACA7-D6AC-4A53-A601-4A055BB4A73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83" name="ZoneTexte 4182">
          <a:extLst>
            <a:ext uri="{FF2B5EF4-FFF2-40B4-BE49-F238E27FC236}">
              <a16:creationId xmlns:a16="http://schemas.microsoft.com/office/drawing/2014/main" id="{04F3BD55-FBA6-4121-8C0E-C6C1F67F005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84" name="ZoneTexte 4183">
          <a:extLst>
            <a:ext uri="{FF2B5EF4-FFF2-40B4-BE49-F238E27FC236}">
              <a16:creationId xmlns:a16="http://schemas.microsoft.com/office/drawing/2014/main" id="{281D654D-6305-44A3-B387-1D68001CB60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85" name="ZoneTexte 4184">
          <a:extLst>
            <a:ext uri="{FF2B5EF4-FFF2-40B4-BE49-F238E27FC236}">
              <a16:creationId xmlns:a16="http://schemas.microsoft.com/office/drawing/2014/main" id="{85C0E40C-5330-48EE-8B1E-A6E997418EB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86" name="ZoneTexte 4185">
          <a:extLst>
            <a:ext uri="{FF2B5EF4-FFF2-40B4-BE49-F238E27FC236}">
              <a16:creationId xmlns:a16="http://schemas.microsoft.com/office/drawing/2014/main" id="{E8ACEFED-EFD5-4567-B910-3446F480948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87" name="ZoneTexte 4186">
          <a:extLst>
            <a:ext uri="{FF2B5EF4-FFF2-40B4-BE49-F238E27FC236}">
              <a16:creationId xmlns:a16="http://schemas.microsoft.com/office/drawing/2014/main" id="{525F195C-2B60-4E96-AF95-AE68DC9A6EF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88" name="ZoneTexte 4187">
          <a:extLst>
            <a:ext uri="{FF2B5EF4-FFF2-40B4-BE49-F238E27FC236}">
              <a16:creationId xmlns:a16="http://schemas.microsoft.com/office/drawing/2014/main" id="{3800A3E7-FDF8-4305-A8C7-0B492B42D20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89" name="ZoneTexte 4188">
          <a:extLst>
            <a:ext uri="{FF2B5EF4-FFF2-40B4-BE49-F238E27FC236}">
              <a16:creationId xmlns:a16="http://schemas.microsoft.com/office/drawing/2014/main" id="{C298D117-38A4-45D3-B7D4-CC3A98A84BF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90" name="ZoneTexte 4189">
          <a:extLst>
            <a:ext uri="{FF2B5EF4-FFF2-40B4-BE49-F238E27FC236}">
              <a16:creationId xmlns:a16="http://schemas.microsoft.com/office/drawing/2014/main" id="{EF51604E-86FE-4DE3-B931-648EC463C16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91" name="ZoneTexte 4190">
          <a:extLst>
            <a:ext uri="{FF2B5EF4-FFF2-40B4-BE49-F238E27FC236}">
              <a16:creationId xmlns:a16="http://schemas.microsoft.com/office/drawing/2014/main" id="{56C27DDF-3A30-4EC2-B43A-A7CF22C4A01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92" name="ZoneTexte 4191">
          <a:extLst>
            <a:ext uri="{FF2B5EF4-FFF2-40B4-BE49-F238E27FC236}">
              <a16:creationId xmlns:a16="http://schemas.microsoft.com/office/drawing/2014/main" id="{232F92F6-D6EA-49EA-BDE6-16ED8D16C54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93" name="ZoneTexte 4192">
          <a:extLst>
            <a:ext uri="{FF2B5EF4-FFF2-40B4-BE49-F238E27FC236}">
              <a16:creationId xmlns:a16="http://schemas.microsoft.com/office/drawing/2014/main" id="{B09B46C4-B2BB-4901-BC35-BB968F5EFF2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94" name="ZoneTexte 4193">
          <a:extLst>
            <a:ext uri="{FF2B5EF4-FFF2-40B4-BE49-F238E27FC236}">
              <a16:creationId xmlns:a16="http://schemas.microsoft.com/office/drawing/2014/main" id="{B5CADEB2-B3D7-403B-8DBE-30584352829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95" name="ZoneTexte 4194">
          <a:extLst>
            <a:ext uri="{FF2B5EF4-FFF2-40B4-BE49-F238E27FC236}">
              <a16:creationId xmlns:a16="http://schemas.microsoft.com/office/drawing/2014/main" id="{355806D0-1930-4808-948C-A0C70F36308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96" name="ZoneTexte 4195">
          <a:extLst>
            <a:ext uri="{FF2B5EF4-FFF2-40B4-BE49-F238E27FC236}">
              <a16:creationId xmlns:a16="http://schemas.microsoft.com/office/drawing/2014/main" id="{E665A7CC-570C-49AF-B599-3DDF0CC55705}"/>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97" name="ZoneTexte 4196">
          <a:extLst>
            <a:ext uri="{FF2B5EF4-FFF2-40B4-BE49-F238E27FC236}">
              <a16:creationId xmlns:a16="http://schemas.microsoft.com/office/drawing/2014/main" id="{5D617676-737B-4933-948E-D864BA5517B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198" name="ZoneTexte 4197">
          <a:extLst>
            <a:ext uri="{FF2B5EF4-FFF2-40B4-BE49-F238E27FC236}">
              <a16:creationId xmlns:a16="http://schemas.microsoft.com/office/drawing/2014/main" id="{1A5CE534-3F52-47D6-8BB6-75F05702EE1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4199" name="ZoneTexte 4198">
          <a:extLst>
            <a:ext uri="{FF2B5EF4-FFF2-40B4-BE49-F238E27FC236}">
              <a16:creationId xmlns:a16="http://schemas.microsoft.com/office/drawing/2014/main" id="{8BE1B199-6155-4D17-B3E9-1FB400B37771}"/>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0" cy="172227"/>
    <xdr:sp macro="" textlink="">
      <xdr:nvSpPr>
        <xdr:cNvPr id="4200" name="ZoneTexte 4199">
          <a:extLst>
            <a:ext uri="{FF2B5EF4-FFF2-40B4-BE49-F238E27FC236}">
              <a16:creationId xmlns:a16="http://schemas.microsoft.com/office/drawing/2014/main" id="{ED65890D-D448-4D0D-AAED-D6608F7A0922}"/>
            </a:ext>
          </a:extLst>
        </xdr:cNvPr>
        <xdr:cNvSpPr txBox="1"/>
      </xdr:nvSpPr>
      <xdr:spPr>
        <a:xfrm>
          <a:off x="0" y="5138737"/>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01" name="ZoneTexte 4200">
          <a:extLst>
            <a:ext uri="{FF2B5EF4-FFF2-40B4-BE49-F238E27FC236}">
              <a16:creationId xmlns:a16="http://schemas.microsoft.com/office/drawing/2014/main" id="{1BDE90C1-3C9C-4D99-844B-DC59B148B7A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02" name="ZoneTexte 4201">
          <a:extLst>
            <a:ext uri="{FF2B5EF4-FFF2-40B4-BE49-F238E27FC236}">
              <a16:creationId xmlns:a16="http://schemas.microsoft.com/office/drawing/2014/main" id="{F8A386B8-3468-4C91-B3BB-E9953A14FBC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03" name="ZoneTexte 4202">
          <a:extLst>
            <a:ext uri="{FF2B5EF4-FFF2-40B4-BE49-F238E27FC236}">
              <a16:creationId xmlns:a16="http://schemas.microsoft.com/office/drawing/2014/main" id="{586DF098-5E3C-4804-A2CF-0B5D58FD066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04" name="ZoneTexte 4203">
          <a:extLst>
            <a:ext uri="{FF2B5EF4-FFF2-40B4-BE49-F238E27FC236}">
              <a16:creationId xmlns:a16="http://schemas.microsoft.com/office/drawing/2014/main" id="{0F02D591-ABD0-4D31-B9F9-450FDAB4286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05" name="ZoneTexte 4204">
          <a:extLst>
            <a:ext uri="{FF2B5EF4-FFF2-40B4-BE49-F238E27FC236}">
              <a16:creationId xmlns:a16="http://schemas.microsoft.com/office/drawing/2014/main" id="{8B04E45A-B104-46C0-A92F-E068B098838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06" name="ZoneTexte 4205">
          <a:extLst>
            <a:ext uri="{FF2B5EF4-FFF2-40B4-BE49-F238E27FC236}">
              <a16:creationId xmlns:a16="http://schemas.microsoft.com/office/drawing/2014/main" id="{52BAD686-15F9-4820-8E1A-E79C834070C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07" name="ZoneTexte 4206">
          <a:extLst>
            <a:ext uri="{FF2B5EF4-FFF2-40B4-BE49-F238E27FC236}">
              <a16:creationId xmlns:a16="http://schemas.microsoft.com/office/drawing/2014/main" id="{8AF95FE9-E91F-4FE0-8FB9-49F7732FE9BD}"/>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08" name="ZoneTexte 4207">
          <a:extLst>
            <a:ext uri="{FF2B5EF4-FFF2-40B4-BE49-F238E27FC236}">
              <a16:creationId xmlns:a16="http://schemas.microsoft.com/office/drawing/2014/main" id="{183D8E72-FE3C-4DFC-9904-4BC3C394808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09" name="ZoneTexte 4208">
          <a:extLst>
            <a:ext uri="{FF2B5EF4-FFF2-40B4-BE49-F238E27FC236}">
              <a16:creationId xmlns:a16="http://schemas.microsoft.com/office/drawing/2014/main" id="{18105358-2F74-479F-9F22-D6B1AC259E6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10" name="ZoneTexte 4209">
          <a:extLst>
            <a:ext uri="{FF2B5EF4-FFF2-40B4-BE49-F238E27FC236}">
              <a16:creationId xmlns:a16="http://schemas.microsoft.com/office/drawing/2014/main" id="{78670B44-5EFD-4884-8349-AB2C20365BA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11" name="ZoneTexte 4210">
          <a:extLst>
            <a:ext uri="{FF2B5EF4-FFF2-40B4-BE49-F238E27FC236}">
              <a16:creationId xmlns:a16="http://schemas.microsoft.com/office/drawing/2014/main" id="{184D35BC-831C-4C0A-AB01-E8773688C84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12" name="ZoneTexte 4211">
          <a:extLst>
            <a:ext uri="{FF2B5EF4-FFF2-40B4-BE49-F238E27FC236}">
              <a16:creationId xmlns:a16="http://schemas.microsoft.com/office/drawing/2014/main" id="{458828DF-3C6F-4F4D-84A1-525EEEDDE20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13" name="ZoneTexte 4212">
          <a:extLst>
            <a:ext uri="{FF2B5EF4-FFF2-40B4-BE49-F238E27FC236}">
              <a16:creationId xmlns:a16="http://schemas.microsoft.com/office/drawing/2014/main" id="{DCB142DB-7A55-4925-A4AC-3AC3B96FE00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14" name="ZoneTexte 4213">
          <a:extLst>
            <a:ext uri="{FF2B5EF4-FFF2-40B4-BE49-F238E27FC236}">
              <a16:creationId xmlns:a16="http://schemas.microsoft.com/office/drawing/2014/main" id="{44A64F47-5006-4273-867D-08580BACFE8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15" name="ZoneTexte 4214">
          <a:extLst>
            <a:ext uri="{FF2B5EF4-FFF2-40B4-BE49-F238E27FC236}">
              <a16:creationId xmlns:a16="http://schemas.microsoft.com/office/drawing/2014/main" id="{776A8802-246D-4A3C-A5AC-FFFA4C35058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16" name="ZoneTexte 4215">
          <a:extLst>
            <a:ext uri="{FF2B5EF4-FFF2-40B4-BE49-F238E27FC236}">
              <a16:creationId xmlns:a16="http://schemas.microsoft.com/office/drawing/2014/main" id="{2D4C993C-97B4-4EAB-83BC-D5004CF124E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17" name="ZoneTexte 4216">
          <a:extLst>
            <a:ext uri="{FF2B5EF4-FFF2-40B4-BE49-F238E27FC236}">
              <a16:creationId xmlns:a16="http://schemas.microsoft.com/office/drawing/2014/main" id="{27EA4AFA-25E9-47B2-BFA6-8229E7E1801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18" name="ZoneTexte 4217">
          <a:extLst>
            <a:ext uri="{FF2B5EF4-FFF2-40B4-BE49-F238E27FC236}">
              <a16:creationId xmlns:a16="http://schemas.microsoft.com/office/drawing/2014/main" id="{8B0C0642-E33D-427D-B54B-14575EF7D64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19" name="ZoneTexte 4218">
          <a:extLst>
            <a:ext uri="{FF2B5EF4-FFF2-40B4-BE49-F238E27FC236}">
              <a16:creationId xmlns:a16="http://schemas.microsoft.com/office/drawing/2014/main" id="{77B5065A-2581-493F-94B7-E8ECFCDCF8A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20" name="ZoneTexte 4219">
          <a:extLst>
            <a:ext uri="{FF2B5EF4-FFF2-40B4-BE49-F238E27FC236}">
              <a16:creationId xmlns:a16="http://schemas.microsoft.com/office/drawing/2014/main" id="{EFCC5336-68BB-44F9-AD6A-01C14251267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21" name="ZoneTexte 4220">
          <a:extLst>
            <a:ext uri="{FF2B5EF4-FFF2-40B4-BE49-F238E27FC236}">
              <a16:creationId xmlns:a16="http://schemas.microsoft.com/office/drawing/2014/main" id="{D58B0C91-3FE3-498E-BC46-530A834FBC8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22" name="ZoneTexte 4221">
          <a:extLst>
            <a:ext uri="{FF2B5EF4-FFF2-40B4-BE49-F238E27FC236}">
              <a16:creationId xmlns:a16="http://schemas.microsoft.com/office/drawing/2014/main" id="{2B57D61F-BA4C-4942-82AB-9A88CC0612A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23" name="ZoneTexte 4222">
          <a:extLst>
            <a:ext uri="{FF2B5EF4-FFF2-40B4-BE49-F238E27FC236}">
              <a16:creationId xmlns:a16="http://schemas.microsoft.com/office/drawing/2014/main" id="{5F788A6D-500D-435A-9F7D-639FB894BE4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24" name="ZoneTexte 4223">
          <a:extLst>
            <a:ext uri="{FF2B5EF4-FFF2-40B4-BE49-F238E27FC236}">
              <a16:creationId xmlns:a16="http://schemas.microsoft.com/office/drawing/2014/main" id="{82CF7513-9081-4E2F-978D-B3C89C80FE8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25" name="ZoneTexte 4224">
          <a:extLst>
            <a:ext uri="{FF2B5EF4-FFF2-40B4-BE49-F238E27FC236}">
              <a16:creationId xmlns:a16="http://schemas.microsoft.com/office/drawing/2014/main" id="{F4F0354B-938B-4831-B28D-533BE5C65E5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26" name="ZoneTexte 4225">
          <a:extLst>
            <a:ext uri="{FF2B5EF4-FFF2-40B4-BE49-F238E27FC236}">
              <a16:creationId xmlns:a16="http://schemas.microsoft.com/office/drawing/2014/main" id="{80440B21-BF7E-4D40-9CD7-937480A8289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27" name="ZoneTexte 4226">
          <a:extLst>
            <a:ext uri="{FF2B5EF4-FFF2-40B4-BE49-F238E27FC236}">
              <a16:creationId xmlns:a16="http://schemas.microsoft.com/office/drawing/2014/main" id="{EB0E33CE-72EF-42B1-A06D-24732EB19A2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28" name="ZoneTexte 4227">
          <a:extLst>
            <a:ext uri="{FF2B5EF4-FFF2-40B4-BE49-F238E27FC236}">
              <a16:creationId xmlns:a16="http://schemas.microsoft.com/office/drawing/2014/main" id="{1BA69F9D-1D03-46F2-841A-54D99ACC8F3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29" name="ZoneTexte 4228">
          <a:extLst>
            <a:ext uri="{FF2B5EF4-FFF2-40B4-BE49-F238E27FC236}">
              <a16:creationId xmlns:a16="http://schemas.microsoft.com/office/drawing/2014/main" id="{E1CC0CCD-09C4-42E1-83B2-1C6D6F0C3A7B}"/>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30" name="ZoneTexte 4229">
          <a:extLst>
            <a:ext uri="{FF2B5EF4-FFF2-40B4-BE49-F238E27FC236}">
              <a16:creationId xmlns:a16="http://schemas.microsoft.com/office/drawing/2014/main" id="{509813F0-A3A3-4819-9B70-012F3944FFF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31" name="ZoneTexte 4230">
          <a:extLst>
            <a:ext uri="{FF2B5EF4-FFF2-40B4-BE49-F238E27FC236}">
              <a16:creationId xmlns:a16="http://schemas.microsoft.com/office/drawing/2014/main" id="{E7B462A6-C20C-437C-9A8F-F37972F29DBE}"/>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32" name="ZoneTexte 4231">
          <a:extLst>
            <a:ext uri="{FF2B5EF4-FFF2-40B4-BE49-F238E27FC236}">
              <a16:creationId xmlns:a16="http://schemas.microsoft.com/office/drawing/2014/main" id="{E921A893-60AB-402A-844D-C3D56B72326C}"/>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33" name="ZoneTexte 4232">
          <a:extLst>
            <a:ext uri="{FF2B5EF4-FFF2-40B4-BE49-F238E27FC236}">
              <a16:creationId xmlns:a16="http://schemas.microsoft.com/office/drawing/2014/main" id="{49A72F07-3111-461B-B104-74B358328838}"/>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34" name="ZoneTexte 4233">
          <a:extLst>
            <a:ext uri="{FF2B5EF4-FFF2-40B4-BE49-F238E27FC236}">
              <a16:creationId xmlns:a16="http://schemas.microsoft.com/office/drawing/2014/main" id="{8A580C2B-822F-486A-9F57-4813FC0AE9B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35" name="ZoneTexte 4234">
          <a:extLst>
            <a:ext uri="{FF2B5EF4-FFF2-40B4-BE49-F238E27FC236}">
              <a16:creationId xmlns:a16="http://schemas.microsoft.com/office/drawing/2014/main" id="{FEFD0F43-AF1E-4B1C-8127-7DE76A453CEA}"/>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36" name="ZoneTexte 4235">
          <a:extLst>
            <a:ext uri="{FF2B5EF4-FFF2-40B4-BE49-F238E27FC236}">
              <a16:creationId xmlns:a16="http://schemas.microsoft.com/office/drawing/2014/main" id="{B5C2FFF7-6020-4D45-912B-7D47933FAA7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37" name="ZoneTexte 4236">
          <a:extLst>
            <a:ext uri="{FF2B5EF4-FFF2-40B4-BE49-F238E27FC236}">
              <a16:creationId xmlns:a16="http://schemas.microsoft.com/office/drawing/2014/main" id="{57FCC0E7-4E17-47F6-A6D1-0EDF029D8F4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38" name="ZoneTexte 4237">
          <a:extLst>
            <a:ext uri="{FF2B5EF4-FFF2-40B4-BE49-F238E27FC236}">
              <a16:creationId xmlns:a16="http://schemas.microsoft.com/office/drawing/2014/main" id="{68BF2EBE-B0C0-418B-B548-65794CEABD10}"/>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39" name="ZoneTexte 4238">
          <a:extLst>
            <a:ext uri="{FF2B5EF4-FFF2-40B4-BE49-F238E27FC236}">
              <a16:creationId xmlns:a16="http://schemas.microsoft.com/office/drawing/2014/main" id="{0109A511-864E-4117-8102-487030AF1DA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40" name="ZoneTexte 4239">
          <a:extLst>
            <a:ext uri="{FF2B5EF4-FFF2-40B4-BE49-F238E27FC236}">
              <a16:creationId xmlns:a16="http://schemas.microsoft.com/office/drawing/2014/main" id="{1F2D83C7-83E9-4E20-BE6B-07F331787B2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41" name="ZoneTexte 4240">
          <a:extLst>
            <a:ext uri="{FF2B5EF4-FFF2-40B4-BE49-F238E27FC236}">
              <a16:creationId xmlns:a16="http://schemas.microsoft.com/office/drawing/2014/main" id="{D6005A27-9482-4121-955B-AD3C261A5C0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42" name="ZoneTexte 4241">
          <a:extLst>
            <a:ext uri="{FF2B5EF4-FFF2-40B4-BE49-F238E27FC236}">
              <a16:creationId xmlns:a16="http://schemas.microsoft.com/office/drawing/2014/main" id="{4E381096-6FB9-4189-AB7B-7D02861C51A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43" name="ZoneTexte 4242">
          <a:extLst>
            <a:ext uri="{FF2B5EF4-FFF2-40B4-BE49-F238E27FC236}">
              <a16:creationId xmlns:a16="http://schemas.microsoft.com/office/drawing/2014/main" id="{79B415D4-7C2C-49D0-8230-EAB4B54847F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44" name="ZoneTexte 4243">
          <a:extLst>
            <a:ext uri="{FF2B5EF4-FFF2-40B4-BE49-F238E27FC236}">
              <a16:creationId xmlns:a16="http://schemas.microsoft.com/office/drawing/2014/main" id="{A734360B-538F-4A1D-BF90-E7AC3592B3E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45" name="ZoneTexte 4244">
          <a:extLst>
            <a:ext uri="{FF2B5EF4-FFF2-40B4-BE49-F238E27FC236}">
              <a16:creationId xmlns:a16="http://schemas.microsoft.com/office/drawing/2014/main" id="{BA5FA161-6CEF-45E5-AF3C-029A9A7A2C5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46" name="ZoneTexte 4245">
          <a:extLst>
            <a:ext uri="{FF2B5EF4-FFF2-40B4-BE49-F238E27FC236}">
              <a16:creationId xmlns:a16="http://schemas.microsoft.com/office/drawing/2014/main" id="{3E4F81A0-814E-4C9A-BD13-9307C5F7F76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47" name="ZoneTexte 4246">
          <a:extLst>
            <a:ext uri="{FF2B5EF4-FFF2-40B4-BE49-F238E27FC236}">
              <a16:creationId xmlns:a16="http://schemas.microsoft.com/office/drawing/2014/main" id="{3C6EDC79-2700-48B3-8265-F774FB6D61F1}"/>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48" name="ZoneTexte 4247">
          <a:extLst>
            <a:ext uri="{FF2B5EF4-FFF2-40B4-BE49-F238E27FC236}">
              <a16:creationId xmlns:a16="http://schemas.microsoft.com/office/drawing/2014/main" id="{FBD50B57-6ED8-4892-B105-EAA6EE4C4A9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49" name="ZoneTexte 4248">
          <a:extLst>
            <a:ext uri="{FF2B5EF4-FFF2-40B4-BE49-F238E27FC236}">
              <a16:creationId xmlns:a16="http://schemas.microsoft.com/office/drawing/2014/main" id="{DD19E114-790A-4E6A-9C65-C4C0A69C4787}"/>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50" name="ZoneTexte 4249">
          <a:extLst>
            <a:ext uri="{FF2B5EF4-FFF2-40B4-BE49-F238E27FC236}">
              <a16:creationId xmlns:a16="http://schemas.microsoft.com/office/drawing/2014/main" id="{C8986417-7416-4AD2-83AE-4CBBFDFE5C8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51" name="ZoneTexte 4250">
          <a:extLst>
            <a:ext uri="{FF2B5EF4-FFF2-40B4-BE49-F238E27FC236}">
              <a16:creationId xmlns:a16="http://schemas.microsoft.com/office/drawing/2014/main" id="{D2C4FD39-B2D0-462F-8839-B54B7412E83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52" name="ZoneTexte 4251">
          <a:extLst>
            <a:ext uri="{FF2B5EF4-FFF2-40B4-BE49-F238E27FC236}">
              <a16:creationId xmlns:a16="http://schemas.microsoft.com/office/drawing/2014/main" id="{DB17EBC6-AFCF-4C19-BA4D-7FA6C51F38F6}"/>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53" name="ZoneTexte 4252">
          <a:extLst>
            <a:ext uri="{FF2B5EF4-FFF2-40B4-BE49-F238E27FC236}">
              <a16:creationId xmlns:a16="http://schemas.microsoft.com/office/drawing/2014/main" id="{DB040B5B-6DDB-4A11-A78E-08447DCD865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54" name="ZoneTexte 4253">
          <a:extLst>
            <a:ext uri="{FF2B5EF4-FFF2-40B4-BE49-F238E27FC236}">
              <a16:creationId xmlns:a16="http://schemas.microsoft.com/office/drawing/2014/main" id="{4A9F0C9D-569E-40B4-91EE-EAEA8991BE14}"/>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55" name="ZoneTexte 4254">
          <a:extLst>
            <a:ext uri="{FF2B5EF4-FFF2-40B4-BE49-F238E27FC236}">
              <a16:creationId xmlns:a16="http://schemas.microsoft.com/office/drawing/2014/main" id="{D4F2F3B0-98D6-40DF-8598-9FC950D0190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56" name="ZoneTexte 4255">
          <a:extLst>
            <a:ext uri="{FF2B5EF4-FFF2-40B4-BE49-F238E27FC236}">
              <a16:creationId xmlns:a16="http://schemas.microsoft.com/office/drawing/2014/main" id="{64273D39-DD4E-40C2-99CE-C1169E79BC09}"/>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57" name="ZoneTexte 4256">
          <a:extLst>
            <a:ext uri="{FF2B5EF4-FFF2-40B4-BE49-F238E27FC236}">
              <a16:creationId xmlns:a16="http://schemas.microsoft.com/office/drawing/2014/main" id="{A8FBA134-74B4-4786-9C89-043C05787292}"/>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58" name="ZoneTexte 4257">
          <a:extLst>
            <a:ext uri="{FF2B5EF4-FFF2-40B4-BE49-F238E27FC236}">
              <a16:creationId xmlns:a16="http://schemas.microsoft.com/office/drawing/2014/main" id="{732186D7-24F9-4F36-A4EA-BEF9CF328E03}"/>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0" cy="172227"/>
    <xdr:sp macro="" textlink="">
      <xdr:nvSpPr>
        <xdr:cNvPr id="4259" name="ZoneTexte 4258">
          <a:extLst>
            <a:ext uri="{FF2B5EF4-FFF2-40B4-BE49-F238E27FC236}">
              <a16:creationId xmlns:a16="http://schemas.microsoft.com/office/drawing/2014/main" id="{A5AFD0DC-247A-4C55-A7D2-565B31308ADF}"/>
            </a:ext>
          </a:extLst>
        </xdr:cNvPr>
        <xdr:cNvSpPr txBox="1"/>
      </xdr:nvSpPr>
      <xdr:spPr>
        <a:xfrm>
          <a:off x="0" y="5200650"/>
          <a:ext cx="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4260" name="ZoneTexte 4259">
          <a:extLst>
            <a:ext uri="{FF2B5EF4-FFF2-40B4-BE49-F238E27FC236}">
              <a16:creationId xmlns:a16="http://schemas.microsoft.com/office/drawing/2014/main" id="{DD3BB3B6-ABB7-4DFF-97EC-114EC9473F1D}"/>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0</xdr:rowOff>
    </xdr:from>
    <xdr:ext cx="65" cy="172227"/>
    <xdr:sp macro="" textlink="">
      <xdr:nvSpPr>
        <xdr:cNvPr id="4261" name="ZoneTexte 4260">
          <a:extLst>
            <a:ext uri="{FF2B5EF4-FFF2-40B4-BE49-F238E27FC236}">
              <a16:creationId xmlns:a16="http://schemas.microsoft.com/office/drawing/2014/main" id="{F3F24E7A-41F0-4F4B-8F45-AD509D3B176E}"/>
            </a:ext>
          </a:extLst>
        </xdr:cNvPr>
        <xdr:cNvSpPr txBox="1"/>
      </xdr:nvSpPr>
      <xdr:spPr>
        <a:xfrm>
          <a:off x="0" y="520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4262" name="ZoneTexte 4261">
          <a:extLst>
            <a:ext uri="{FF2B5EF4-FFF2-40B4-BE49-F238E27FC236}">
              <a16:creationId xmlns:a16="http://schemas.microsoft.com/office/drawing/2014/main" id="{C6465467-108B-40F2-A0CD-D1DA383BF3C1}"/>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4263" name="ZoneTexte 4262">
          <a:extLst>
            <a:ext uri="{FF2B5EF4-FFF2-40B4-BE49-F238E27FC236}">
              <a16:creationId xmlns:a16="http://schemas.microsoft.com/office/drawing/2014/main" id="{082A8864-B991-47A4-88CA-112B41398779}"/>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4264" name="ZoneTexte 4263">
          <a:extLst>
            <a:ext uri="{FF2B5EF4-FFF2-40B4-BE49-F238E27FC236}">
              <a16:creationId xmlns:a16="http://schemas.microsoft.com/office/drawing/2014/main" id="{454BF533-80DA-4DBA-A3F3-691E6FA98593}"/>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4265" name="ZoneTexte 4264">
          <a:extLst>
            <a:ext uri="{FF2B5EF4-FFF2-40B4-BE49-F238E27FC236}">
              <a16:creationId xmlns:a16="http://schemas.microsoft.com/office/drawing/2014/main" id="{C94270AF-63C4-4AED-BB79-B31C383C391A}"/>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4266" name="ZoneTexte 4265">
          <a:extLst>
            <a:ext uri="{FF2B5EF4-FFF2-40B4-BE49-F238E27FC236}">
              <a16:creationId xmlns:a16="http://schemas.microsoft.com/office/drawing/2014/main" id="{084F97D0-A97C-4CFB-9439-F73A3D99CEAA}"/>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4267" name="ZoneTexte 4266">
          <a:extLst>
            <a:ext uri="{FF2B5EF4-FFF2-40B4-BE49-F238E27FC236}">
              <a16:creationId xmlns:a16="http://schemas.microsoft.com/office/drawing/2014/main" id="{39DCCCF7-7EFC-4572-9487-67A5B8D0D3A3}"/>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4268" name="ZoneTexte 4267">
          <a:extLst>
            <a:ext uri="{FF2B5EF4-FFF2-40B4-BE49-F238E27FC236}">
              <a16:creationId xmlns:a16="http://schemas.microsoft.com/office/drawing/2014/main" id="{9ADED623-0957-43CF-BFDF-1013CF134547}"/>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4269" name="ZoneTexte 4268">
          <a:extLst>
            <a:ext uri="{FF2B5EF4-FFF2-40B4-BE49-F238E27FC236}">
              <a16:creationId xmlns:a16="http://schemas.microsoft.com/office/drawing/2014/main" id="{27B6F39F-3031-4255-A515-D7771732AF91}"/>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4270" name="ZoneTexte 4269">
          <a:extLst>
            <a:ext uri="{FF2B5EF4-FFF2-40B4-BE49-F238E27FC236}">
              <a16:creationId xmlns:a16="http://schemas.microsoft.com/office/drawing/2014/main" id="{F89F8723-158B-43BE-881A-430EF6A73319}"/>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4271" name="ZoneTexte 4270">
          <a:extLst>
            <a:ext uri="{FF2B5EF4-FFF2-40B4-BE49-F238E27FC236}">
              <a16:creationId xmlns:a16="http://schemas.microsoft.com/office/drawing/2014/main" id="{6B1347CF-2C6E-40F1-ACD8-FFEA29820259}"/>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4272" name="ZoneTexte 4271">
          <a:extLst>
            <a:ext uri="{FF2B5EF4-FFF2-40B4-BE49-F238E27FC236}">
              <a16:creationId xmlns:a16="http://schemas.microsoft.com/office/drawing/2014/main" id="{CF83B194-AE30-4566-9940-FBE1A04DB7DD}"/>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4273" name="ZoneTexte 4272">
          <a:extLst>
            <a:ext uri="{FF2B5EF4-FFF2-40B4-BE49-F238E27FC236}">
              <a16:creationId xmlns:a16="http://schemas.microsoft.com/office/drawing/2014/main" id="{4C6DBF0C-D282-4DD2-AF6C-A3D200E32807}"/>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4274" name="ZoneTexte 4273">
          <a:extLst>
            <a:ext uri="{FF2B5EF4-FFF2-40B4-BE49-F238E27FC236}">
              <a16:creationId xmlns:a16="http://schemas.microsoft.com/office/drawing/2014/main" id="{C74E233E-BFEB-4C56-9918-FAA211336BCC}"/>
            </a:ext>
          </a:extLst>
        </xdr:cNvPr>
        <xdr:cNvSpPr txBox="1"/>
      </xdr:nvSpPr>
      <xdr:spPr>
        <a:xfrm>
          <a:off x="0" y="513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4275" name="ZoneTexte 4274">
          <a:extLst>
            <a:ext uri="{FF2B5EF4-FFF2-40B4-BE49-F238E27FC236}">
              <a16:creationId xmlns:a16="http://schemas.microsoft.com/office/drawing/2014/main" id="{A1476919-60EB-4800-846C-76A3F6068F9A}"/>
            </a:ext>
          </a:extLst>
        </xdr:cNvPr>
        <xdr:cNvSpPr txBox="1"/>
      </xdr:nvSpPr>
      <xdr:spPr>
        <a:xfrm>
          <a:off x="0" y="513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4276" name="ZoneTexte 4275">
          <a:extLst>
            <a:ext uri="{FF2B5EF4-FFF2-40B4-BE49-F238E27FC236}">
              <a16:creationId xmlns:a16="http://schemas.microsoft.com/office/drawing/2014/main" id="{B558FEB2-51D1-4D0E-9F14-25ECB36B1B5F}"/>
            </a:ext>
          </a:extLst>
        </xdr:cNvPr>
        <xdr:cNvSpPr txBox="1"/>
      </xdr:nvSpPr>
      <xdr:spPr>
        <a:xfrm>
          <a:off x="0" y="513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4277" name="ZoneTexte 4276">
          <a:extLst>
            <a:ext uri="{FF2B5EF4-FFF2-40B4-BE49-F238E27FC236}">
              <a16:creationId xmlns:a16="http://schemas.microsoft.com/office/drawing/2014/main" id="{E2CCC71C-F872-410D-94AF-A3F4AECDFEDB}"/>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4278" name="ZoneTexte 4277">
          <a:extLst>
            <a:ext uri="{FF2B5EF4-FFF2-40B4-BE49-F238E27FC236}">
              <a16:creationId xmlns:a16="http://schemas.microsoft.com/office/drawing/2014/main" id="{BF85E793-9C11-4A1D-A059-56E8D8173D3D}"/>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4279" name="ZoneTexte 4278">
          <a:extLst>
            <a:ext uri="{FF2B5EF4-FFF2-40B4-BE49-F238E27FC236}">
              <a16:creationId xmlns:a16="http://schemas.microsoft.com/office/drawing/2014/main" id="{4F0D45B0-FE0B-4654-B055-677B6FB6458D}"/>
            </a:ext>
          </a:extLst>
        </xdr:cNvPr>
        <xdr:cNvSpPr txBox="1"/>
      </xdr:nvSpPr>
      <xdr:spPr>
        <a:xfrm>
          <a:off x="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4280" name="ZoneTexte 4279">
          <a:extLst>
            <a:ext uri="{FF2B5EF4-FFF2-40B4-BE49-F238E27FC236}">
              <a16:creationId xmlns:a16="http://schemas.microsoft.com/office/drawing/2014/main" id="{A16194B3-ACCB-4F2F-A45B-E44E7254C1C7}"/>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4281" name="ZoneTexte 4280">
          <a:extLst>
            <a:ext uri="{FF2B5EF4-FFF2-40B4-BE49-F238E27FC236}">
              <a16:creationId xmlns:a16="http://schemas.microsoft.com/office/drawing/2014/main" id="{A3EFF838-79E8-4B99-8CA6-81C31B1F5612}"/>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4282" name="ZoneTexte 4281">
          <a:extLst>
            <a:ext uri="{FF2B5EF4-FFF2-40B4-BE49-F238E27FC236}">
              <a16:creationId xmlns:a16="http://schemas.microsoft.com/office/drawing/2014/main" id="{C18CDDB6-4A8D-4D1E-9793-8C21B752CAB4}"/>
            </a:ext>
          </a:extLst>
        </xdr:cNvPr>
        <xdr:cNvSpPr txBox="1"/>
      </xdr:nvSpPr>
      <xdr:spPr>
        <a:xfrm>
          <a:off x="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4283" name="ZoneTexte 4282">
          <a:extLst>
            <a:ext uri="{FF2B5EF4-FFF2-40B4-BE49-F238E27FC236}">
              <a16:creationId xmlns:a16="http://schemas.microsoft.com/office/drawing/2014/main" id="{312CE40E-034F-4FCA-9F1C-5859E0F82463}"/>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4284" name="ZoneTexte 4283">
          <a:extLst>
            <a:ext uri="{FF2B5EF4-FFF2-40B4-BE49-F238E27FC236}">
              <a16:creationId xmlns:a16="http://schemas.microsoft.com/office/drawing/2014/main" id="{EFC5F1BD-9762-4822-B633-72833CCA015D}"/>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4285" name="ZoneTexte 4284">
          <a:extLst>
            <a:ext uri="{FF2B5EF4-FFF2-40B4-BE49-F238E27FC236}">
              <a16:creationId xmlns:a16="http://schemas.microsoft.com/office/drawing/2014/main" id="{2E823C9B-7884-4887-B02E-1384EBA171BC}"/>
            </a:ext>
          </a:extLst>
        </xdr:cNvPr>
        <xdr:cNvSpPr txBox="1"/>
      </xdr:nvSpPr>
      <xdr:spPr>
        <a:xfrm>
          <a:off x="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4286" name="ZoneTexte 4285">
          <a:extLst>
            <a:ext uri="{FF2B5EF4-FFF2-40B4-BE49-F238E27FC236}">
              <a16:creationId xmlns:a16="http://schemas.microsoft.com/office/drawing/2014/main" id="{5E6C8480-B639-452D-9BB8-F62B46C92831}"/>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4287" name="ZoneTexte 4286">
          <a:extLst>
            <a:ext uri="{FF2B5EF4-FFF2-40B4-BE49-F238E27FC236}">
              <a16:creationId xmlns:a16="http://schemas.microsoft.com/office/drawing/2014/main" id="{95C3AEF7-CABA-44AC-B8A3-CB51E820829F}"/>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4288" name="ZoneTexte 4287">
          <a:extLst>
            <a:ext uri="{FF2B5EF4-FFF2-40B4-BE49-F238E27FC236}">
              <a16:creationId xmlns:a16="http://schemas.microsoft.com/office/drawing/2014/main" id="{19B9607A-3AB9-404A-BA07-F97601BCC368}"/>
            </a:ext>
          </a:extLst>
        </xdr:cNvPr>
        <xdr:cNvSpPr txBox="1"/>
      </xdr:nvSpPr>
      <xdr:spPr>
        <a:xfrm>
          <a:off x="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4289" name="ZoneTexte 4288">
          <a:extLst>
            <a:ext uri="{FF2B5EF4-FFF2-40B4-BE49-F238E27FC236}">
              <a16:creationId xmlns:a16="http://schemas.microsoft.com/office/drawing/2014/main" id="{32081698-7B95-4005-91AC-048178ACEB18}"/>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4290" name="ZoneTexte 4289">
          <a:extLst>
            <a:ext uri="{FF2B5EF4-FFF2-40B4-BE49-F238E27FC236}">
              <a16:creationId xmlns:a16="http://schemas.microsoft.com/office/drawing/2014/main" id="{CB33C962-83C2-43A8-9F81-82FA07771067}"/>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4291" name="ZoneTexte 4290">
          <a:extLst>
            <a:ext uri="{FF2B5EF4-FFF2-40B4-BE49-F238E27FC236}">
              <a16:creationId xmlns:a16="http://schemas.microsoft.com/office/drawing/2014/main" id="{40B2E6EF-443B-4B00-9DB8-92410A74AFD0}"/>
            </a:ext>
          </a:extLst>
        </xdr:cNvPr>
        <xdr:cNvSpPr txBox="1"/>
      </xdr:nvSpPr>
      <xdr:spPr>
        <a:xfrm>
          <a:off x="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4292" name="ZoneTexte 4291">
          <a:extLst>
            <a:ext uri="{FF2B5EF4-FFF2-40B4-BE49-F238E27FC236}">
              <a16:creationId xmlns:a16="http://schemas.microsoft.com/office/drawing/2014/main" id="{43B63861-8B2B-4862-BB7A-68848959609B}"/>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4293" name="ZoneTexte 4292">
          <a:extLst>
            <a:ext uri="{FF2B5EF4-FFF2-40B4-BE49-F238E27FC236}">
              <a16:creationId xmlns:a16="http://schemas.microsoft.com/office/drawing/2014/main" id="{C4E33E0D-1078-4BFF-A327-82C931F225C3}"/>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4294" name="ZoneTexte 4293">
          <a:extLst>
            <a:ext uri="{FF2B5EF4-FFF2-40B4-BE49-F238E27FC236}">
              <a16:creationId xmlns:a16="http://schemas.microsoft.com/office/drawing/2014/main" id="{2A7A63D0-B90A-4589-8E8B-06EA5B0F2CFE}"/>
            </a:ext>
          </a:extLst>
        </xdr:cNvPr>
        <xdr:cNvSpPr txBox="1"/>
      </xdr:nvSpPr>
      <xdr:spPr>
        <a:xfrm>
          <a:off x="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4295" name="ZoneTexte 4294">
          <a:extLst>
            <a:ext uri="{FF2B5EF4-FFF2-40B4-BE49-F238E27FC236}">
              <a16:creationId xmlns:a16="http://schemas.microsoft.com/office/drawing/2014/main" id="{A9516701-2CFD-4914-9252-06881FFA85EC}"/>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4296" name="ZoneTexte 4295">
          <a:extLst>
            <a:ext uri="{FF2B5EF4-FFF2-40B4-BE49-F238E27FC236}">
              <a16:creationId xmlns:a16="http://schemas.microsoft.com/office/drawing/2014/main" id="{6C8749FD-A08A-4B43-A25E-6137BFFB5094}"/>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128587</xdr:rowOff>
    </xdr:from>
    <xdr:ext cx="65" cy="172227"/>
    <xdr:sp macro="" textlink="">
      <xdr:nvSpPr>
        <xdr:cNvPr id="4297" name="ZoneTexte 4296">
          <a:extLst>
            <a:ext uri="{FF2B5EF4-FFF2-40B4-BE49-F238E27FC236}">
              <a16:creationId xmlns:a16="http://schemas.microsoft.com/office/drawing/2014/main" id="{D14474DE-91A6-4969-88EC-2DB2DEE29714}"/>
            </a:ext>
          </a:extLst>
        </xdr:cNvPr>
        <xdr:cNvSpPr txBox="1"/>
      </xdr:nvSpPr>
      <xdr:spPr>
        <a:xfrm>
          <a:off x="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4298" name="ZoneTexte 4297">
          <a:extLst>
            <a:ext uri="{FF2B5EF4-FFF2-40B4-BE49-F238E27FC236}">
              <a16:creationId xmlns:a16="http://schemas.microsoft.com/office/drawing/2014/main" id="{83B02803-24E6-4085-B329-9344D8D2A51B}"/>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4299" name="ZoneTexte 4298">
          <a:extLst>
            <a:ext uri="{FF2B5EF4-FFF2-40B4-BE49-F238E27FC236}">
              <a16:creationId xmlns:a16="http://schemas.microsoft.com/office/drawing/2014/main" id="{D8FCED90-ACA7-4A95-997D-633057AFE6F2}"/>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33</xdr:row>
      <xdr:rowOff>128587</xdr:rowOff>
    </xdr:from>
    <xdr:ext cx="65" cy="172227"/>
    <xdr:sp macro="" textlink="">
      <xdr:nvSpPr>
        <xdr:cNvPr id="4300" name="ZoneTexte 4299">
          <a:extLst>
            <a:ext uri="{FF2B5EF4-FFF2-40B4-BE49-F238E27FC236}">
              <a16:creationId xmlns:a16="http://schemas.microsoft.com/office/drawing/2014/main" id="{09262018-1DB5-4EBD-B37A-07702728EF5D}"/>
            </a:ext>
          </a:extLst>
        </xdr:cNvPr>
        <xdr:cNvSpPr txBox="1"/>
      </xdr:nvSpPr>
      <xdr:spPr>
        <a:xfrm>
          <a:off x="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4301" name="ZoneTexte 4300">
          <a:extLst>
            <a:ext uri="{FF2B5EF4-FFF2-40B4-BE49-F238E27FC236}">
              <a16:creationId xmlns:a16="http://schemas.microsoft.com/office/drawing/2014/main" id="{A61775EB-EC53-4453-AC51-B166D3DC7411}"/>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4302" name="ZoneTexte 4301">
          <a:extLst>
            <a:ext uri="{FF2B5EF4-FFF2-40B4-BE49-F238E27FC236}">
              <a16:creationId xmlns:a16="http://schemas.microsoft.com/office/drawing/2014/main" id="{82776E2D-E033-485C-8C97-0DB3A8175180}"/>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34</xdr:row>
      <xdr:rowOff>128587</xdr:rowOff>
    </xdr:from>
    <xdr:ext cx="65" cy="172227"/>
    <xdr:sp macro="" textlink="">
      <xdr:nvSpPr>
        <xdr:cNvPr id="4303" name="ZoneTexte 4302">
          <a:extLst>
            <a:ext uri="{FF2B5EF4-FFF2-40B4-BE49-F238E27FC236}">
              <a16:creationId xmlns:a16="http://schemas.microsoft.com/office/drawing/2014/main" id="{42399546-258A-43D5-8026-AED44F3EB35F}"/>
            </a:ext>
          </a:extLst>
        </xdr:cNvPr>
        <xdr:cNvSpPr txBox="1"/>
      </xdr:nvSpPr>
      <xdr:spPr>
        <a:xfrm>
          <a:off x="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4304" name="ZoneTexte 4303">
          <a:extLst>
            <a:ext uri="{FF2B5EF4-FFF2-40B4-BE49-F238E27FC236}">
              <a16:creationId xmlns:a16="http://schemas.microsoft.com/office/drawing/2014/main" id="{132270F1-BC3C-479F-9FA0-815D6B37DFA8}"/>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4305" name="ZoneTexte 4304">
          <a:extLst>
            <a:ext uri="{FF2B5EF4-FFF2-40B4-BE49-F238E27FC236}">
              <a16:creationId xmlns:a16="http://schemas.microsoft.com/office/drawing/2014/main" id="{E1267E75-D62E-4098-826F-37F00DB5C7B0}"/>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35</xdr:row>
      <xdr:rowOff>128587</xdr:rowOff>
    </xdr:from>
    <xdr:ext cx="65" cy="172227"/>
    <xdr:sp macro="" textlink="">
      <xdr:nvSpPr>
        <xdr:cNvPr id="4306" name="ZoneTexte 4305">
          <a:extLst>
            <a:ext uri="{FF2B5EF4-FFF2-40B4-BE49-F238E27FC236}">
              <a16:creationId xmlns:a16="http://schemas.microsoft.com/office/drawing/2014/main" id="{27CB61A4-CCCD-4EC9-8BBD-3A98EDF84B3F}"/>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4307" name="ZoneTexte 4306">
          <a:extLst>
            <a:ext uri="{FF2B5EF4-FFF2-40B4-BE49-F238E27FC236}">
              <a16:creationId xmlns:a16="http://schemas.microsoft.com/office/drawing/2014/main" id="{6297452C-5F22-4ACE-B9E0-F737186D6A72}"/>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36</xdr:row>
      <xdr:rowOff>128587</xdr:rowOff>
    </xdr:from>
    <xdr:ext cx="65" cy="172227"/>
    <xdr:sp macro="" textlink="">
      <xdr:nvSpPr>
        <xdr:cNvPr id="4308" name="ZoneTexte 4307">
          <a:extLst>
            <a:ext uri="{FF2B5EF4-FFF2-40B4-BE49-F238E27FC236}">
              <a16:creationId xmlns:a16="http://schemas.microsoft.com/office/drawing/2014/main" id="{460E8B83-AD16-487C-8014-CB225C555043}"/>
            </a:ext>
          </a:extLst>
        </xdr:cNvPr>
        <xdr:cNvSpPr txBox="1"/>
      </xdr:nvSpPr>
      <xdr:spPr>
        <a:xfrm>
          <a:off x="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4309" name="ZoneTexte 4308">
          <a:extLst>
            <a:ext uri="{FF2B5EF4-FFF2-40B4-BE49-F238E27FC236}">
              <a16:creationId xmlns:a16="http://schemas.microsoft.com/office/drawing/2014/main" id="{92A55DA0-607C-4670-B87F-A5C131BE296D}"/>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4310" name="ZoneTexte 4309">
          <a:extLst>
            <a:ext uri="{FF2B5EF4-FFF2-40B4-BE49-F238E27FC236}">
              <a16:creationId xmlns:a16="http://schemas.microsoft.com/office/drawing/2014/main" id="{BE2E892C-1E48-4365-8B46-96123DEB9DB4}"/>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37</xdr:row>
      <xdr:rowOff>128587</xdr:rowOff>
    </xdr:from>
    <xdr:ext cx="65" cy="172227"/>
    <xdr:sp macro="" textlink="">
      <xdr:nvSpPr>
        <xdr:cNvPr id="4311" name="ZoneTexte 4310">
          <a:extLst>
            <a:ext uri="{FF2B5EF4-FFF2-40B4-BE49-F238E27FC236}">
              <a16:creationId xmlns:a16="http://schemas.microsoft.com/office/drawing/2014/main" id="{AC00B1EC-78B7-4363-B112-45D9279CD1B2}"/>
            </a:ext>
          </a:extLst>
        </xdr:cNvPr>
        <xdr:cNvSpPr txBox="1"/>
      </xdr:nvSpPr>
      <xdr:spPr>
        <a:xfrm>
          <a:off x="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4312" name="ZoneTexte 4311">
          <a:extLst>
            <a:ext uri="{FF2B5EF4-FFF2-40B4-BE49-F238E27FC236}">
              <a16:creationId xmlns:a16="http://schemas.microsoft.com/office/drawing/2014/main" id="{EB531838-E8ED-4744-8C1D-1D568F33C60F}"/>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38</xdr:row>
      <xdr:rowOff>128587</xdr:rowOff>
    </xdr:from>
    <xdr:ext cx="65" cy="172227"/>
    <xdr:sp macro="" textlink="">
      <xdr:nvSpPr>
        <xdr:cNvPr id="4313" name="ZoneTexte 4312">
          <a:extLst>
            <a:ext uri="{FF2B5EF4-FFF2-40B4-BE49-F238E27FC236}">
              <a16:creationId xmlns:a16="http://schemas.microsoft.com/office/drawing/2014/main" id="{13D92A16-9B2F-4E1E-B560-09A6980A39B4}"/>
            </a:ext>
          </a:extLst>
        </xdr:cNvPr>
        <xdr:cNvSpPr txBox="1"/>
      </xdr:nvSpPr>
      <xdr:spPr>
        <a:xfrm>
          <a:off x="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314" name="ZoneTexte 4313">
          <a:extLst>
            <a:ext uri="{FF2B5EF4-FFF2-40B4-BE49-F238E27FC236}">
              <a16:creationId xmlns:a16="http://schemas.microsoft.com/office/drawing/2014/main" id="{C003ACA8-25FB-4C22-9CC9-944AB53918F3}"/>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315" name="ZoneTexte 4314">
          <a:extLst>
            <a:ext uri="{FF2B5EF4-FFF2-40B4-BE49-F238E27FC236}">
              <a16:creationId xmlns:a16="http://schemas.microsoft.com/office/drawing/2014/main" id="{8B1C5E09-3D42-4970-BD37-C46D62CE601B}"/>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316" name="ZoneTexte 4315">
          <a:extLst>
            <a:ext uri="{FF2B5EF4-FFF2-40B4-BE49-F238E27FC236}">
              <a16:creationId xmlns:a16="http://schemas.microsoft.com/office/drawing/2014/main" id="{EA7F5ED0-0811-48BF-A6E1-ED978FCFA272}"/>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317" name="ZoneTexte 4316">
          <a:extLst>
            <a:ext uri="{FF2B5EF4-FFF2-40B4-BE49-F238E27FC236}">
              <a16:creationId xmlns:a16="http://schemas.microsoft.com/office/drawing/2014/main" id="{7A5B2168-B85F-4BD5-A672-5E0CC42EA351}"/>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318" name="ZoneTexte 4317">
          <a:extLst>
            <a:ext uri="{FF2B5EF4-FFF2-40B4-BE49-F238E27FC236}">
              <a16:creationId xmlns:a16="http://schemas.microsoft.com/office/drawing/2014/main" id="{CB7B46F4-D79C-4DDE-9BAC-BECF2F38ABB6}"/>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319" name="ZoneTexte 4318">
          <a:extLst>
            <a:ext uri="{FF2B5EF4-FFF2-40B4-BE49-F238E27FC236}">
              <a16:creationId xmlns:a16="http://schemas.microsoft.com/office/drawing/2014/main" id="{F55348C1-33C3-4227-9664-32015B9E0C1F}"/>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320" name="ZoneTexte 4319">
          <a:extLst>
            <a:ext uri="{FF2B5EF4-FFF2-40B4-BE49-F238E27FC236}">
              <a16:creationId xmlns:a16="http://schemas.microsoft.com/office/drawing/2014/main" id="{EDF62956-A918-41C2-B459-0287175A92E0}"/>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321" name="ZoneTexte 4320">
          <a:extLst>
            <a:ext uri="{FF2B5EF4-FFF2-40B4-BE49-F238E27FC236}">
              <a16:creationId xmlns:a16="http://schemas.microsoft.com/office/drawing/2014/main" id="{0808CEC9-FD2A-490F-A9F5-588B4FE2B4B5}"/>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322" name="ZoneTexte 4321">
          <a:extLst>
            <a:ext uri="{FF2B5EF4-FFF2-40B4-BE49-F238E27FC236}">
              <a16:creationId xmlns:a16="http://schemas.microsoft.com/office/drawing/2014/main" id="{185162C1-D3D4-4BCB-9374-8B57C1864337}"/>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323" name="ZoneTexte 4322">
          <a:extLst>
            <a:ext uri="{FF2B5EF4-FFF2-40B4-BE49-F238E27FC236}">
              <a16:creationId xmlns:a16="http://schemas.microsoft.com/office/drawing/2014/main" id="{817ECD27-BBD9-4E86-BD50-E14FACA64A66}"/>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324" name="ZoneTexte 4323">
          <a:extLst>
            <a:ext uri="{FF2B5EF4-FFF2-40B4-BE49-F238E27FC236}">
              <a16:creationId xmlns:a16="http://schemas.microsoft.com/office/drawing/2014/main" id="{BCA54712-5CE0-433D-8AB5-018F7BC15C1A}"/>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325" name="ZoneTexte 4324">
          <a:extLst>
            <a:ext uri="{FF2B5EF4-FFF2-40B4-BE49-F238E27FC236}">
              <a16:creationId xmlns:a16="http://schemas.microsoft.com/office/drawing/2014/main" id="{0423AC7C-FD2E-4047-ADD0-5ECA1313D167}"/>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326" name="ZoneTexte 4325">
          <a:extLst>
            <a:ext uri="{FF2B5EF4-FFF2-40B4-BE49-F238E27FC236}">
              <a16:creationId xmlns:a16="http://schemas.microsoft.com/office/drawing/2014/main" id="{F7CF6C45-24D4-4036-BFA9-EB8578272E8D}"/>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327" name="ZoneTexte 4326">
          <a:extLst>
            <a:ext uri="{FF2B5EF4-FFF2-40B4-BE49-F238E27FC236}">
              <a16:creationId xmlns:a16="http://schemas.microsoft.com/office/drawing/2014/main" id="{A2E41E39-36FE-402B-9116-180F27A167C3}"/>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328" name="ZoneTexte 4327">
          <a:extLst>
            <a:ext uri="{FF2B5EF4-FFF2-40B4-BE49-F238E27FC236}">
              <a16:creationId xmlns:a16="http://schemas.microsoft.com/office/drawing/2014/main" id="{9049BF0D-B9F1-49E6-B999-2755E7267F5F}"/>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329" name="ZoneTexte 4328">
          <a:extLst>
            <a:ext uri="{FF2B5EF4-FFF2-40B4-BE49-F238E27FC236}">
              <a16:creationId xmlns:a16="http://schemas.microsoft.com/office/drawing/2014/main" id="{2DCBAE5A-0888-44A8-9FB7-9A6BEDAE9582}"/>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330" name="ZoneTexte 4329">
          <a:extLst>
            <a:ext uri="{FF2B5EF4-FFF2-40B4-BE49-F238E27FC236}">
              <a16:creationId xmlns:a16="http://schemas.microsoft.com/office/drawing/2014/main" id="{DC13CD37-DA60-4623-AE78-93EAE5A4705D}"/>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331" name="ZoneTexte 4330">
          <a:extLst>
            <a:ext uri="{FF2B5EF4-FFF2-40B4-BE49-F238E27FC236}">
              <a16:creationId xmlns:a16="http://schemas.microsoft.com/office/drawing/2014/main" id="{0452928D-E303-4B61-B98E-3679DEED5018}"/>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332" name="ZoneTexte 4331">
          <a:extLst>
            <a:ext uri="{FF2B5EF4-FFF2-40B4-BE49-F238E27FC236}">
              <a16:creationId xmlns:a16="http://schemas.microsoft.com/office/drawing/2014/main" id="{0E249D90-9B86-4EB3-963A-1ED41960004A}"/>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333" name="ZoneTexte 4332">
          <a:extLst>
            <a:ext uri="{FF2B5EF4-FFF2-40B4-BE49-F238E27FC236}">
              <a16:creationId xmlns:a16="http://schemas.microsoft.com/office/drawing/2014/main" id="{8E3306D5-7D98-4DAD-880F-DD194E59ABBE}"/>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334" name="ZoneTexte 4333">
          <a:extLst>
            <a:ext uri="{FF2B5EF4-FFF2-40B4-BE49-F238E27FC236}">
              <a16:creationId xmlns:a16="http://schemas.microsoft.com/office/drawing/2014/main" id="{31B433E5-8844-4FFF-91C2-893BDD1C11CD}"/>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335" name="ZoneTexte 4334">
          <a:extLst>
            <a:ext uri="{FF2B5EF4-FFF2-40B4-BE49-F238E27FC236}">
              <a16:creationId xmlns:a16="http://schemas.microsoft.com/office/drawing/2014/main" id="{D1BBB240-53BC-49C2-8DF9-4C2BD47BA2ED}"/>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336" name="ZoneTexte 4335">
          <a:extLst>
            <a:ext uri="{FF2B5EF4-FFF2-40B4-BE49-F238E27FC236}">
              <a16:creationId xmlns:a16="http://schemas.microsoft.com/office/drawing/2014/main" id="{0AD92682-E856-4C58-95C2-481688C16C8E}"/>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337" name="ZoneTexte 4336">
          <a:extLst>
            <a:ext uri="{FF2B5EF4-FFF2-40B4-BE49-F238E27FC236}">
              <a16:creationId xmlns:a16="http://schemas.microsoft.com/office/drawing/2014/main" id="{E839EEC0-5FF6-4F33-9CA2-D14C6BD57AC9}"/>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338" name="ZoneTexte 4337">
          <a:extLst>
            <a:ext uri="{FF2B5EF4-FFF2-40B4-BE49-F238E27FC236}">
              <a16:creationId xmlns:a16="http://schemas.microsoft.com/office/drawing/2014/main" id="{2A1F5A37-E7F0-4FA3-AC7D-620FB21CD1BA}"/>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339" name="ZoneTexte 4338">
          <a:extLst>
            <a:ext uri="{FF2B5EF4-FFF2-40B4-BE49-F238E27FC236}">
              <a16:creationId xmlns:a16="http://schemas.microsoft.com/office/drawing/2014/main" id="{84D6B992-384E-44AC-A818-9E7D060F405D}"/>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340" name="ZoneTexte 4339">
          <a:extLst>
            <a:ext uri="{FF2B5EF4-FFF2-40B4-BE49-F238E27FC236}">
              <a16:creationId xmlns:a16="http://schemas.microsoft.com/office/drawing/2014/main" id="{2EB6BCA1-B560-4DB6-8A6B-25D991BAFFE6}"/>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341" name="ZoneTexte 4340">
          <a:extLst>
            <a:ext uri="{FF2B5EF4-FFF2-40B4-BE49-F238E27FC236}">
              <a16:creationId xmlns:a16="http://schemas.microsoft.com/office/drawing/2014/main" id="{E610FB3F-107F-43E4-832E-88C2C91E1CF2}"/>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342" name="ZoneTexte 4341">
          <a:extLst>
            <a:ext uri="{FF2B5EF4-FFF2-40B4-BE49-F238E27FC236}">
              <a16:creationId xmlns:a16="http://schemas.microsoft.com/office/drawing/2014/main" id="{91866401-2E19-447B-B39F-B263703ED89B}"/>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343" name="ZoneTexte 4342">
          <a:extLst>
            <a:ext uri="{FF2B5EF4-FFF2-40B4-BE49-F238E27FC236}">
              <a16:creationId xmlns:a16="http://schemas.microsoft.com/office/drawing/2014/main" id="{0A6F1A84-8824-4D6D-82B2-BC6A550C43C5}"/>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344" name="ZoneTexte 4343">
          <a:extLst>
            <a:ext uri="{FF2B5EF4-FFF2-40B4-BE49-F238E27FC236}">
              <a16:creationId xmlns:a16="http://schemas.microsoft.com/office/drawing/2014/main" id="{6F3249BA-04B0-416F-8029-43F1A07B9ACE}"/>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345" name="ZoneTexte 4344">
          <a:extLst>
            <a:ext uri="{FF2B5EF4-FFF2-40B4-BE49-F238E27FC236}">
              <a16:creationId xmlns:a16="http://schemas.microsoft.com/office/drawing/2014/main" id="{5F772F4F-756E-4A94-8941-1F07661CF25D}"/>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346" name="ZoneTexte 4345">
          <a:extLst>
            <a:ext uri="{FF2B5EF4-FFF2-40B4-BE49-F238E27FC236}">
              <a16:creationId xmlns:a16="http://schemas.microsoft.com/office/drawing/2014/main" id="{34674657-2597-4D97-9659-C8137A95CE68}"/>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347" name="ZoneTexte 4346">
          <a:extLst>
            <a:ext uri="{FF2B5EF4-FFF2-40B4-BE49-F238E27FC236}">
              <a16:creationId xmlns:a16="http://schemas.microsoft.com/office/drawing/2014/main" id="{5C35F566-891B-453D-B62D-96A510B712EF}"/>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348" name="ZoneTexte 4347">
          <a:extLst>
            <a:ext uri="{FF2B5EF4-FFF2-40B4-BE49-F238E27FC236}">
              <a16:creationId xmlns:a16="http://schemas.microsoft.com/office/drawing/2014/main" id="{8F0B4EF3-4B06-4FB1-896B-41534A93581B}"/>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349" name="ZoneTexte 4348">
          <a:extLst>
            <a:ext uri="{FF2B5EF4-FFF2-40B4-BE49-F238E27FC236}">
              <a16:creationId xmlns:a16="http://schemas.microsoft.com/office/drawing/2014/main" id="{B8D44AB9-92FA-4829-BEC1-EE1E7C1BCEB1}"/>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350" name="ZoneTexte 4349">
          <a:extLst>
            <a:ext uri="{FF2B5EF4-FFF2-40B4-BE49-F238E27FC236}">
              <a16:creationId xmlns:a16="http://schemas.microsoft.com/office/drawing/2014/main" id="{E1D7A033-3982-40FC-963D-EE654209F871}"/>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351" name="ZoneTexte 4350">
          <a:extLst>
            <a:ext uri="{FF2B5EF4-FFF2-40B4-BE49-F238E27FC236}">
              <a16:creationId xmlns:a16="http://schemas.microsoft.com/office/drawing/2014/main" id="{FE91760B-2BBB-49E6-8313-832EDC513243}"/>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352" name="ZoneTexte 4351">
          <a:extLst>
            <a:ext uri="{FF2B5EF4-FFF2-40B4-BE49-F238E27FC236}">
              <a16:creationId xmlns:a16="http://schemas.microsoft.com/office/drawing/2014/main" id="{70239099-CC4C-4606-B14A-96036E31E7BE}"/>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353" name="ZoneTexte 4352">
          <a:extLst>
            <a:ext uri="{FF2B5EF4-FFF2-40B4-BE49-F238E27FC236}">
              <a16:creationId xmlns:a16="http://schemas.microsoft.com/office/drawing/2014/main" id="{6AEC51BB-E20B-46FB-B549-AB748E48B0CE}"/>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354" name="ZoneTexte 4353">
          <a:extLst>
            <a:ext uri="{FF2B5EF4-FFF2-40B4-BE49-F238E27FC236}">
              <a16:creationId xmlns:a16="http://schemas.microsoft.com/office/drawing/2014/main" id="{C831195E-25EB-492D-B8F5-C42CA0E55FA9}"/>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355" name="ZoneTexte 4354">
          <a:extLst>
            <a:ext uri="{FF2B5EF4-FFF2-40B4-BE49-F238E27FC236}">
              <a16:creationId xmlns:a16="http://schemas.microsoft.com/office/drawing/2014/main" id="{0C673597-6E7A-4568-A7C4-47827F426196}"/>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41</xdr:row>
      <xdr:rowOff>128587</xdr:rowOff>
    </xdr:from>
    <xdr:ext cx="65" cy="172227"/>
    <xdr:sp macro="" textlink="">
      <xdr:nvSpPr>
        <xdr:cNvPr id="4356" name="ZoneTexte 4355">
          <a:extLst>
            <a:ext uri="{FF2B5EF4-FFF2-40B4-BE49-F238E27FC236}">
              <a16:creationId xmlns:a16="http://schemas.microsoft.com/office/drawing/2014/main" id="{9471A599-CC07-4D07-863B-1DB1535A59D6}"/>
            </a:ext>
          </a:extLst>
        </xdr:cNvPr>
        <xdr:cNvSpPr txBox="1"/>
      </xdr:nvSpPr>
      <xdr:spPr>
        <a:xfrm>
          <a:off x="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357" name="ZoneTexte 4356">
          <a:extLst>
            <a:ext uri="{FF2B5EF4-FFF2-40B4-BE49-F238E27FC236}">
              <a16:creationId xmlns:a16="http://schemas.microsoft.com/office/drawing/2014/main" id="{0EC7A42E-71C6-4C35-A2ED-7B38C777A0C0}"/>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358" name="ZoneTexte 4357">
          <a:extLst>
            <a:ext uri="{FF2B5EF4-FFF2-40B4-BE49-F238E27FC236}">
              <a16:creationId xmlns:a16="http://schemas.microsoft.com/office/drawing/2014/main" id="{D724A1E6-9A4F-477E-8C55-8B4FAE582463}"/>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359" name="ZoneTexte 4358">
          <a:extLst>
            <a:ext uri="{FF2B5EF4-FFF2-40B4-BE49-F238E27FC236}">
              <a16:creationId xmlns:a16="http://schemas.microsoft.com/office/drawing/2014/main" id="{B8772E7B-E240-46C1-9CDD-DB4E6E6D2255}"/>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360" name="ZoneTexte 4359">
          <a:extLst>
            <a:ext uri="{FF2B5EF4-FFF2-40B4-BE49-F238E27FC236}">
              <a16:creationId xmlns:a16="http://schemas.microsoft.com/office/drawing/2014/main" id="{6E0AC523-0E5B-463B-9735-11230A468D69}"/>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361" name="ZoneTexte 4360">
          <a:extLst>
            <a:ext uri="{FF2B5EF4-FFF2-40B4-BE49-F238E27FC236}">
              <a16:creationId xmlns:a16="http://schemas.microsoft.com/office/drawing/2014/main" id="{2B41064C-5643-4BF5-8FE2-7E6A8F187797}"/>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42</xdr:row>
      <xdr:rowOff>128587</xdr:rowOff>
    </xdr:from>
    <xdr:ext cx="65" cy="172227"/>
    <xdr:sp macro="" textlink="">
      <xdr:nvSpPr>
        <xdr:cNvPr id="4362" name="ZoneTexte 4361">
          <a:extLst>
            <a:ext uri="{FF2B5EF4-FFF2-40B4-BE49-F238E27FC236}">
              <a16:creationId xmlns:a16="http://schemas.microsoft.com/office/drawing/2014/main" id="{1923F6B8-7EC6-400D-A95B-86C86B211E21}"/>
            </a:ext>
          </a:extLst>
        </xdr:cNvPr>
        <xdr:cNvSpPr txBox="1"/>
      </xdr:nvSpPr>
      <xdr:spPr>
        <a:xfrm>
          <a:off x="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363" name="ZoneTexte 4362">
          <a:extLst>
            <a:ext uri="{FF2B5EF4-FFF2-40B4-BE49-F238E27FC236}">
              <a16:creationId xmlns:a16="http://schemas.microsoft.com/office/drawing/2014/main" id="{5E8BC66E-6B1B-421A-9D86-8B77FF09A3AD}"/>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364" name="ZoneTexte 4363">
          <a:extLst>
            <a:ext uri="{FF2B5EF4-FFF2-40B4-BE49-F238E27FC236}">
              <a16:creationId xmlns:a16="http://schemas.microsoft.com/office/drawing/2014/main" id="{497D78FC-F968-4473-B4F6-CFBC30433EAD}"/>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365" name="ZoneTexte 4364">
          <a:extLst>
            <a:ext uri="{FF2B5EF4-FFF2-40B4-BE49-F238E27FC236}">
              <a16:creationId xmlns:a16="http://schemas.microsoft.com/office/drawing/2014/main" id="{4B4E3E62-147F-4136-8D76-5EB5A8249AAC}"/>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366" name="ZoneTexte 4365">
          <a:extLst>
            <a:ext uri="{FF2B5EF4-FFF2-40B4-BE49-F238E27FC236}">
              <a16:creationId xmlns:a16="http://schemas.microsoft.com/office/drawing/2014/main" id="{EF373E99-6FD9-469D-A1C9-7EDE274CB473}"/>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43</xdr:row>
      <xdr:rowOff>128587</xdr:rowOff>
    </xdr:from>
    <xdr:ext cx="65" cy="172227"/>
    <xdr:sp macro="" textlink="">
      <xdr:nvSpPr>
        <xdr:cNvPr id="4367" name="ZoneTexte 4366">
          <a:extLst>
            <a:ext uri="{FF2B5EF4-FFF2-40B4-BE49-F238E27FC236}">
              <a16:creationId xmlns:a16="http://schemas.microsoft.com/office/drawing/2014/main" id="{794EA2B4-2514-4820-A2E2-CE9FCF8D9A71}"/>
            </a:ext>
          </a:extLst>
        </xdr:cNvPr>
        <xdr:cNvSpPr txBox="1"/>
      </xdr:nvSpPr>
      <xdr:spPr>
        <a:xfrm>
          <a:off x="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4368" name="ZoneTexte 4367">
          <a:extLst>
            <a:ext uri="{FF2B5EF4-FFF2-40B4-BE49-F238E27FC236}">
              <a16:creationId xmlns:a16="http://schemas.microsoft.com/office/drawing/2014/main" id="{31784F1F-417A-4B33-874C-001A15005736}"/>
            </a:ext>
          </a:extLst>
        </xdr:cNvPr>
        <xdr:cNvSpPr txBox="1"/>
      </xdr:nvSpPr>
      <xdr:spPr>
        <a:xfrm>
          <a:off x="0" y="475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4369" name="ZoneTexte 4368">
          <a:extLst>
            <a:ext uri="{FF2B5EF4-FFF2-40B4-BE49-F238E27FC236}">
              <a16:creationId xmlns:a16="http://schemas.microsoft.com/office/drawing/2014/main" id="{C81207D8-78F7-4518-8023-441A6EA906D6}"/>
            </a:ext>
          </a:extLst>
        </xdr:cNvPr>
        <xdr:cNvSpPr txBox="1"/>
      </xdr:nvSpPr>
      <xdr:spPr>
        <a:xfrm>
          <a:off x="0" y="475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4370" name="ZoneTexte 4369">
          <a:extLst>
            <a:ext uri="{FF2B5EF4-FFF2-40B4-BE49-F238E27FC236}">
              <a16:creationId xmlns:a16="http://schemas.microsoft.com/office/drawing/2014/main" id="{94A493A2-D343-41E7-A91F-DA5E8B936A08}"/>
            </a:ext>
          </a:extLst>
        </xdr:cNvPr>
        <xdr:cNvSpPr txBox="1"/>
      </xdr:nvSpPr>
      <xdr:spPr>
        <a:xfrm>
          <a:off x="0" y="475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4371" name="ZoneTexte 4370">
          <a:extLst>
            <a:ext uri="{FF2B5EF4-FFF2-40B4-BE49-F238E27FC236}">
              <a16:creationId xmlns:a16="http://schemas.microsoft.com/office/drawing/2014/main" id="{0C3490B9-7E83-402E-84FE-B4EC37F5AA40}"/>
            </a:ext>
          </a:extLst>
        </xdr:cNvPr>
        <xdr:cNvSpPr txBox="1"/>
      </xdr:nvSpPr>
      <xdr:spPr>
        <a:xfrm>
          <a:off x="0" y="475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4372" name="ZoneTexte 4371">
          <a:extLst>
            <a:ext uri="{FF2B5EF4-FFF2-40B4-BE49-F238E27FC236}">
              <a16:creationId xmlns:a16="http://schemas.microsoft.com/office/drawing/2014/main" id="{5E1FC4F1-C14A-44DD-82FA-6EA5D6DDE751}"/>
            </a:ext>
          </a:extLst>
        </xdr:cNvPr>
        <xdr:cNvSpPr txBox="1"/>
      </xdr:nvSpPr>
      <xdr:spPr>
        <a:xfrm>
          <a:off x="0" y="475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4373" name="ZoneTexte 4372">
          <a:extLst>
            <a:ext uri="{FF2B5EF4-FFF2-40B4-BE49-F238E27FC236}">
              <a16:creationId xmlns:a16="http://schemas.microsoft.com/office/drawing/2014/main" id="{EAE17E14-D6ED-4244-B408-826EE682845B}"/>
            </a:ext>
          </a:extLst>
        </xdr:cNvPr>
        <xdr:cNvSpPr txBox="1"/>
      </xdr:nvSpPr>
      <xdr:spPr>
        <a:xfrm>
          <a:off x="0" y="494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4374" name="ZoneTexte 4373">
          <a:extLst>
            <a:ext uri="{FF2B5EF4-FFF2-40B4-BE49-F238E27FC236}">
              <a16:creationId xmlns:a16="http://schemas.microsoft.com/office/drawing/2014/main" id="{6A0838B7-992A-4F53-8541-449AF12D2ECF}"/>
            </a:ext>
          </a:extLst>
        </xdr:cNvPr>
        <xdr:cNvSpPr txBox="1"/>
      </xdr:nvSpPr>
      <xdr:spPr>
        <a:xfrm>
          <a:off x="0" y="4757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4375" name="ZoneTexte 4374">
          <a:extLst>
            <a:ext uri="{FF2B5EF4-FFF2-40B4-BE49-F238E27FC236}">
              <a16:creationId xmlns:a16="http://schemas.microsoft.com/office/drawing/2014/main" id="{4BC1034D-853D-410E-B0AA-A10A5C180C74}"/>
            </a:ext>
          </a:extLst>
        </xdr:cNvPr>
        <xdr:cNvSpPr txBox="1"/>
      </xdr:nvSpPr>
      <xdr:spPr>
        <a:xfrm>
          <a:off x="0" y="494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4376" name="ZoneTexte 4375">
          <a:extLst>
            <a:ext uri="{FF2B5EF4-FFF2-40B4-BE49-F238E27FC236}">
              <a16:creationId xmlns:a16="http://schemas.microsoft.com/office/drawing/2014/main" id="{62901B3C-C14E-4B6D-9CB8-54A3418945DD}"/>
            </a:ext>
          </a:extLst>
        </xdr:cNvPr>
        <xdr:cNvSpPr txBox="1"/>
      </xdr:nvSpPr>
      <xdr:spPr>
        <a:xfrm>
          <a:off x="0" y="494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4377" name="ZoneTexte 4376">
          <a:extLst>
            <a:ext uri="{FF2B5EF4-FFF2-40B4-BE49-F238E27FC236}">
              <a16:creationId xmlns:a16="http://schemas.microsoft.com/office/drawing/2014/main" id="{132791E6-FDC5-4F17-AA67-09A9C11B840A}"/>
            </a:ext>
          </a:extLst>
        </xdr:cNvPr>
        <xdr:cNvSpPr txBox="1"/>
      </xdr:nvSpPr>
      <xdr:spPr>
        <a:xfrm>
          <a:off x="0" y="494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4378" name="ZoneTexte 4377">
          <a:extLst>
            <a:ext uri="{FF2B5EF4-FFF2-40B4-BE49-F238E27FC236}">
              <a16:creationId xmlns:a16="http://schemas.microsoft.com/office/drawing/2014/main" id="{B48AC273-1AB4-4DCD-9100-B43A1EA7769D}"/>
            </a:ext>
          </a:extLst>
        </xdr:cNvPr>
        <xdr:cNvSpPr txBox="1"/>
      </xdr:nvSpPr>
      <xdr:spPr>
        <a:xfrm>
          <a:off x="0" y="494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4379" name="ZoneTexte 4378">
          <a:extLst>
            <a:ext uri="{FF2B5EF4-FFF2-40B4-BE49-F238E27FC236}">
              <a16:creationId xmlns:a16="http://schemas.microsoft.com/office/drawing/2014/main" id="{D504E54B-BC39-462A-9464-4AFFE1BF0105}"/>
            </a:ext>
          </a:extLst>
        </xdr:cNvPr>
        <xdr:cNvSpPr txBox="1"/>
      </xdr:nvSpPr>
      <xdr:spPr>
        <a:xfrm>
          <a:off x="0" y="494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30</xdr:row>
      <xdr:rowOff>128587</xdr:rowOff>
    </xdr:from>
    <xdr:ext cx="65" cy="172227"/>
    <xdr:sp macro="" textlink="">
      <xdr:nvSpPr>
        <xdr:cNvPr id="4380" name="ZoneTexte 4379">
          <a:extLst>
            <a:ext uri="{FF2B5EF4-FFF2-40B4-BE49-F238E27FC236}">
              <a16:creationId xmlns:a16="http://schemas.microsoft.com/office/drawing/2014/main" id="{1ADE22AE-9035-4FEA-BD9E-2ABB3EBF65EE}"/>
            </a:ext>
          </a:extLst>
        </xdr:cNvPr>
        <xdr:cNvSpPr txBox="1"/>
      </xdr:nvSpPr>
      <xdr:spPr>
        <a:xfrm>
          <a:off x="24765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22</xdr:row>
      <xdr:rowOff>128587</xdr:rowOff>
    </xdr:from>
    <xdr:ext cx="65" cy="172227"/>
    <xdr:sp macro="" textlink="">
      <xdr:nvSpPr>
        <xdr:cNvPr id="4381" name="ZoneTexte 4380">
          <a:extLst>
            <a:ext uri="{FF2B5EF4-FFF2-40B4-BE49-F238E27FC236}">
              <a16:creationId xmlns:a16="http://schemas.microsoft.com/office/drawing/2014/main" id="{937914C6-CDB7-48DF-88CB-C9E3330CE019}"/>
            </a:ext>
          </a:extLst>
        </xdr:cNvPr>
        <xdr:cNvSpPr txBox="1"/>
      </xdr:nvSpPr>
      <xdr:spPr>
        <a:xfrm>
          <a:off x="24765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26</xdr:row>
      <xdr:rowOff>128587</xdr:rowOff>
    </xdr:from>
    <xdr:ext cx="65" cy="172227"/>
    <xdr:sp macro="" textlink="">
      <xdr:nvSpPr>
        <xdr:cNvPr id="4382" name="ZoneTexte 4381">
          <a:extLst>
            <a:ext uri="{FF2B5EF4-FFF2-40B4-BE49-F238E27FC236}">
              <a16:creationId xmlns:a16="http://schemas.microsoft.com/office/drawing/2014/main" id="{44D5EB43-49C1-478B-9A61-8F58D2BEC5DD}"/>
            </a:ext>
          </a:extLst>
        </xdr:cNvPr>
        <xdr:cNvSpPr txBox="1"/>
      </xdr:nvSpPr>
      <xdr:spPr>
        <a:xfrm>
          <a:off x="24765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26</xdr:row>
      <xdr:rowOff>128587</xdr:rowOff>
    </xdr:from>
    <xdr:ext cx="65" cy="172227"/>
    <xdr:sp macro="" textlink="">
      <xdr:nvSpPr>
        <xdr:cNvPr id="4383" name="ZoneTexte 4382">
          <a:extLst>
            <a:ext uri="{FF2B5EF4-FFF2-40B4-BE49-F238E27FC236}">
              <a16:creationId xmlns:a16="http://schemas.microsoft.com/office/drawing/2014/main" id="{6CE0423D-05E0-4AE7-946D-FE5E5B63A4B8}"/>
            </a:ext>
          </a:extLst>
        </xdr:cNvPr>
        <xdr:cNvSpPr txBox="1"/>
      </xdr:nvSpPr>
      <xdr:spPr>
        <a:xfrm>
          <a:off x="247650" y="5329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128587</xdr:rowOff>
    </xdr:from>
    <xdr:ext cx="65" cy="172227"/>
    <xdr:sp macro="" textlink="">
      <xdr:nvSpPr>
        <xdr:cNvPr id="4384" name="ZoneTexte 4383">
          <a:extLst>
            <a:ext uri="{FF2B5EF4-FFF2-40B4-BE49-F238E27FC236}">
              <a16:creationId xmlns:a16="http://schemas.microsoft.com/office/drawing/2014/main" id="{1F690391-4314-40B0-90DE-3B04EEAE461D}"/>
            </a:ext>
          </a:extLst>
        </xdr:cNvPr>
        <xdr:cNvSpPr txBox="1"/>
      </xdr:nvSpPr>
      <xdr:spPr>
        <a:xfrm>
          <a:off x="247650" y="513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25</xdr:row>
      <xdr:rowOff>128587</xdr:rowOff>
    </xdr:from>
    <xdr:ext cx="65" cy="172227"/>
    <xdr:sp macro="" textlink="">
      <xdr:nvSpPr>
        <xdr:cNvPr id="4385" name="ZoneTexte 4384">
          <a:extLst>
            <a:ext uri="{FF2B5EF4-FFF2-40B4-BE49-F238E27FC236}">
              <a16:creationId xmlns:a16="http://schemas.microsoft.com/office/drawing/2014/main" id="{BDACDAEC-0A49-415B-BC1E-B19FA6E83D9D}"/>
            </a:ext>
          </a:extLst>
        </xdr:cNvPr>
        <xdr:cNvSpPr txBox="1"/>
      </xdr:nvSpPr>
      <xdr:spPr>
        <a:xfrm>
          <a:off x="247650" y="5138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47</xdr:row>
      <xdr:rowOff>0</xdr:rowOff>
    </xdr:from>
    <xdr:ext cx="65" cy="172227"/>
    <xdr:sp macro="" textlink="">
      <xdr:nvSpPr>
        <xdr:cNvPr id="4386" name="ZoneTexte 4385">
          <a:extLst>
            <a:ext uri="{FF2B5EF4-FFF2-40B4-BE49-F238E27FC236}">
              <a16:creationId xmlns:a16="http://schemas.microsoft.com/office/drawing/2014/main" id="{B99CD273-01F6-4291-B95F-A6A2269B0267}"/>
            </a:ext>
          </a:extLst>
        </xdr:cNvPr>
        <xdr:cNvSpPr txBox="1"/>
      </xdr:nvSpPr>
      <xdr:spPr>
        <a:xfrm>
          <a:off x="0" y="922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27</xdr:row>
      <xdr:rowOff>128587</xdr:rowOff>
    </xdr:from>
    <xdr:ext cx="65" cy="172227"/>
    <xdr:sp macro="" textlink="">
      <xdr:nvSpPr>
        <xdr:cNvPr id="4387" name="ZoneTexte 4386">
          <a:extLst>
            <a:ext uri="{FF2B5EF4-FFF2-40B4-BE49-F238E27FC236}">
              <a16:creationId xmlns:a16="http://schemas.microsoft.com/office/drawing/2014/main" id="{EAC791D9-6F32-4134-9015-AB89AC539690}"/>
            </a:ext>
          </a:extLst>
        </xdr:cNvPr>
        <xdr:cNvSpPr txBox="1"/>
      </xdr:nvSpPr>
      <xdr:spPr>
        <a:xfrm>
          <a:off x="24765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27</xdr:row>
      <xdr:rowOff>128587</xdr:rowOff>
    </xdr:from>
    <xdr:ext cx="65" cy="172227"/>
    <xdr:sp macro="" textlink="">
      <xdr:nvSpPr>
        <xdr:cNvPr id="4388" name="ZoneTexte 4387">
          <a:extLst>
            <a:ext uri="{FF2B5EF4-FFF2-40B4-BE49-F238E27FC236}">
              <a16:creationId xmlns:a16="http://schemas.microsoft.com/office/drawing/2014/main" id="{EE9E42E1-71F0-4645-8F15-CC746250CB5E}"/>
            </a:ext>
          </a:extLst>
        </xdr:cNvPr>
        <xdr:cNvSpPr txBox="1"/>
      </xdr:nvSpPr>
      <xdr:spPr>
        <a:xfrm>
          <a:off x="247650" y="5519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28</xdr:row>
      <xdr:rowOff>128587</xdr:rowOff>
    </xdr:from>
    <xdr:ext cx="65" cy="172227"/>
    <xdr:sp macro="" textlink="">
      <xdr:nvSpPr>
        <xdr:cNvPr id="4389" name="ZoneTexte 4388">
          <a:extLst>
            <a:ext uri="{FF2B5EF4-FFF2-40B4-BE49-F238E27FC236}">
              <a16:creationId xmlns:a16="http://schemas.microsoft.com/office/drawing/2014/main" id="{3A65169B-D787-493A-BBC4-84A6DEA64638}"/>
            </a:ext>
          </a:extLst>
        </xdr:cNvPr>
        <xdr:cNvSpPr txBox="1"/>
      </xdr:nvSpPr>
      <xdr:spPr>
        <a:xfrm>
          <a:off x="24765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28</xdr:row>
      <xdr:rowOff>128587</xdr:rowOff>
    </xdr:from>
    <xdr:ext cx="65" cy="172227"/>
    <xdr:sp macro="" textlink="">
      <xdr:nvSpPr>
        <xdr:cNvPr id="4390" name="ZoneTexte 4389">
          <a:extLst>
            <a:ext uri="{FF2B5EF4-FFF2-40B4-BE49-F238E27FC236}">
              <a16:creationId xmlns:a16="http://schemas.microsoft.com/office/drawing/2014/main" id="{E7D0D8E7-D8C3-423A-BA09-FCEA8909F7E8}"/>
            </a:ext>
          </a:extLst>
        </xdr:cNvPr>
        <xdr:cNvSpPr txBox="1"/>
      </xdr:nvSpPr>
      <xdr:spPr>
        <a:xfrm>
          <a:off x="247650" y="5710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29</xdr:row>
      <xdr:rowOff>128587</xdr:rowOff>
    </xdr:from>
    <xdr:ext cx="65" cy="172227"/>
    <xdr:sp macro="" textlink="">
      <xdr:nvSpPr>
        <xdr:cNvPr id="4391" name="ZoneTexte 4390">
          <a:extLst>
            <a:ext uri="{FF2B5EF4-FFF2-40B4-BE49-F238E27FC236}">
              <a16:creationId xmlns:a16="http://schemas.microsoft.com/office/drawing/2014/main" id="{9512F865-E803-442D-BFC3-69D6C8932C03}"/>
            </a:ext>
          </a:extLst>
        </xdr:cNvPr>
        <xdr:cNvSpPr txBox="1"/>
      </xdr:nvSpPr>
      <xdr:spPr>
        <a:xfrm>
          <a:off x="24765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29</xdr:row>
      <xdr:rowOff>128587</xdr:rowOff>
    </xdr:from>
    <xdr:ext cx="65" cy="172227"/>
    <xdr:sp macro="" textlink="">
      <xdr:nvSpPr>
        <xdr:cNvPr id="4392" name="ZoneTexte 4391">
          <a:extLst>
            <a:ext uri="{FF2B5EF4-FFF2-40B4-BE49-F238E27FC236}">
              <a16:creationId xmlns:a16="http://schemas.microsoft.com/office/drawing/2014/main" id="{7EF0795F-708C-4FD8-8E91-62AD738D2F1B}"/>
            </a:ext>
          </a:extLst>
        </xdr:cNvPr>
        <xdr:cNvSpPr txBox="1"/>
      </xdr:nvSpPr>
      <xdr:spPr>
        <a:xfrm>
          <a:off x="24765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29</xdr:row>
      <xdr:rowOff>128587</xdr:rowOff>
    </xdr:from>
    <xdr:ext cx="65" cy="172227"/>
    <xdr:sp macro="" textlink="">
      <xdr:nvSpPr>
        <xdr:cNvPr id="4393" name="ZoneTexte 4392">
          <a:extLst>
            <a:ext uri="{FF2B5EF4-FFF2-40B4-BE49-F238E27FC236}">
              <a16:creationId xmlns:a16="http://schemas.microsoft.com/office/drawing/2014/main" id="{73C4D835-DD29-4B92-A0B8-5FA4AA2C485F}"/>
            </a:ext>
          </a:extLst>
        </xdr:cNvPr>
        <xdr:cNvSpPr txBox="1"/>
      </xdr:nvSpPr>
      <xdr:spPr>
        <a:xfrm>
          <a:off x="24765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29</xdr:row>
      <xdr:rowOff>128587</xdr:rowOff>
    </xdr:from>
    <xdr:ext cx="65" cy="172227"/>
    <xdr:sp macro="" textlink="">
      <xdr:nvSpPr>
        <xdr:cNvPr id="4394" name="ZoneTexte 4393">
          <a:extLst>
            <a:ext uri="{FF2B5EF4-FFF2-40B4-BE49-F238E27FC236}">
              <a16:creationId xmlns:a16="http://schemas.microsoft.com/office/drawing/2014/main" id="{888C88C2-D32A-41EF-AF50-6B7C05990F98}"/>
            </a:ext>
          </a:extLst>
        </xdr:cNvPr>
        <xdr:cNvSpPr txBox="1"/>
      </xdr:nvSpPr>
      <xdr:spPr>
        <a:xfrm>
          <a:off x="247650" y="5900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30</xdr:row>
      <xdr:rowOff>128587</xdr:rowOff>
    </xdr:from>
    <xdr:ext cx="65" cy="172227"/>
    <xdr:sp macro="" textlink="">
      <xdr:nvSpPr>
        <xdr:cNvPr id="4395" name="ZoneTexte 4394">
          <a:extLst>
            <a:ext uri="{FF2B5EF4-FFF2-40B4-BE49-F238E27FC236}">
              <a16:creationId xmlns:a16="http://schemas.microsoft.com/office/drawing/2014/main" id="{BA93CCC7-A960-4F01-B019-71C56A8B3082}"/>
            </a:ext>
          </a:extLst>
        </xdr:cNvPr>
        <xdr:cNvSpPr txBox="1"/>
      </xdr:nvSpPr>
      <xdr:spPr>
        <a:xfrm>
          <a:off x="24765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30</xdr:row>
      <xdr:rowOff>128587</xdr:rowOff>
    </xdr:from>
    <xdr:ext cx="65" cy="172227"/>
    <xdr:sp macro="" textlink="">
      <xdr:nvSpPr>
        <xdr:cNvPr id="4396" name="ZoneTexte 4395">
          <a:extLst>
            <a:ext uri="{FF2B5EF4-FFF2-40B4-BE49-F238E27FC236}">
              <a16:creationId xmlns:a16="http://schemas.microsoft.com/office/drawing/2014/main" id="{397DF9D5-E987-4C65-82A5-D4F63DC60942}"/>
            </a:ext>
          </a:extLst>
        </xdr:cNvPr>
        <xdr:cNvSpPr txBox="1"/>
      </xdr:nvSpPr>
      <xdr:spPr>
        <a:xfrm>
          <a:off x="24765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30</xdr:row>
      <xdr:rowOff>128587</xdr:rowOff>
    </xdr:from>
    <xdr:ext cx="65" cy="172227"/>
    <xdr:sp macro="" textlink="">
      <xdr:nvSpPr>
        <xdr:cNvPr id="4397" name="ZoneTexte 4396">
          <a:extLst>
            <a:ext uri="{FF2B5EF4-FFF2-40B4-BE49-F238E27FC236}">
              <a16:creationId xmlns:a16="http://schemas.microsoft.com/office/drawing/2014/main" id="{F2422963-05D3-47F3-8CE4-DB363819AB16}"/>
            </a:ext>
          </a:extLst>
        </xdr:cNvPr>
        <xdr:cNvSpPr txBox="1"/>
      </xdr:nvSpPr>
      <xdr:spPr>
        <a:xfrm>
          <a:off x="24765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30</xdr:row>
      <xdr:rowOff>128587</xdr:rowOff>
    </xdr:from>
    <xdr:ext cx="65" cy="172227"/>
    <xdr:sp macro="" textlink="">
      <xdr:nvSpPr>
        <xdr:cNvPr id="4398" name="ZoneTexte 4397">
          <a:extLst>
            <a:ext uri="{FF2B5EF4-FFF2-40B4-BE49-F238E27FC236}">
              <a16:creationId xmlns:a16="http://schemas.microsoft.com/office/drawing/2014/main" id="{50CE4F06-4F9F-46AF-8B9D-04CD14FF93A0}"/>
            </a:ext>
          </a:extLst>
        </xdr:cNvPr>
        <xdr:cNvSpPr txBox="1"/>
      </xdr:nvSpPr>
      <xdr:spPr>
        <a:xfrm>
          <a:off x="247650" y="6091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128587</xdr:rowOff>
    </xdr:from>
    <xdr:ext cx="65" cy="172227"/>
    <xdr:sp macro="" textlink="">
      <xdr:nvSpPr>
        <xdr:cNvPr id="4399" name="ZoneTexte 4398">
          <a:extLst>
            <a:ext uri="{FF2B5EF4-FFF2-40B4-BE49-F238E27FC236}">
              <a16:creationId xmlns:a16="http://schemas.microsoft.com/office/drawing/2014/main" id="{70796AF0-F6B6-47EB-BAC7-399564CF8904}"/>
            </a:ext>
          </a:extLst>
        </xdr:cNvPr>
        <xdr:cNvSpPr txBox="1"/>
      </xdr:nvSpPr>
      <xdr:spPr>
        <a:xfrm>
          <a:off x="24765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128587</xdr:rowOff>
    </xdr:from>
    <xdr:ext cx="65" cy="172227"/>
    <xdr:sp macro="" textlink="">
      <xdr:nvSpPr>
        <xdr:cNvPr id="4400" name="ZoneTexte 4399">
          <a:extLst>
            <a:ext uri="{FF2B5EF4-FFF2-40B4-BE49-F238E27FC236}">
              <a16:creationId xmlns:a16="http://schemas.microsoft.com/office/drawing/2014/main" id="{C2C6C3CE-3B96-4417-B646-B2691A89828B}"/>
            </a:ext>
          </a:extLst>
        </xdr:cNvPr>
        <xdr:cNvSpPr txBox="1"/>
      </xdr:nvSpPr>
      <xdr:spPr>
        <a:xfrm>
          <a:off x="24765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128587</xdr:rowOff>
    </xdr:from>
    <xdr:ext cx="65" cy="172227"/>
    <xdr:sp macro="" textlink="">
      <xdr:nvSpPr>
        <xdr:cNvPr id="4401" name="ZoneTexte 4400">
          <a:extLst>
            <a:ext uri="{FF2B5EF4-FFF2-40B4-BE49-F238E27FC236}">
              <a16:creationId xmlns:a16="http://schemas.microsoft.com/office/drawing/2014/main" id="{363D1321-74B2-48AD-AEC3-10CA5F2AE7BD}"/>
            </a:ext>
          </a:extLst>
        </xdr:cNvPr>
        <xdr:cNvSpPr txBox="1"/>
      </xdr:nvSpPr>
      <xdr:spPr>
        <a:xfrm>
          <a:off x="24765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31</xdr:row>
      <xdr:rowOff>128587</xdr:rowOff>
    </xdr:from>
    <xdr:ext cx="65" cy="172227"/>
    <xdr:sp macro="" textlink="">
      <xdr:nvSpPr>
        <xdr:cNvPr id="4402" name="ZoneTexte 4401">
          <a:extLst>
            <a:ext uri="{FF2B5EF4-FFF2-40B4-BE49-F238E27FC236}">
              <a16:creationId xmlns:a16="http://schemas.microsoft.com/office/drawing/2014/main" id="{74A1F02E-8EE3-4D74-816C-D18B7EAE8B0C}"/>
            </a:ext>
          </a:extLst>
        </xdr:cNvPr>
        <xdr:cNvSpPr txBox="1"/>
      </xdr:nvSpPr>
      <xdr:spPr>
        <a:xfrm>
          <a:off x="247650" y="6281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32</xdr:row>
      <xdr:rowOff>128587</xdr:rowOff>
    </xdr:from>
    <xdr:ext cx="65" cy="172227"/>
    <xdr:sp macro="" textlink="">
      <xdr:nvSpPr>
        <xdr:cNvPr id="4403" name="ZoneTexte 4402">
          <a:extLst>
            <a:ext uri="{FF2B5EF4-FFF2-40B4-BE49-F238E27FC236}">
              <a16:creationId xmlns:a16="http://schemas.microsoft.com/office/drawing/2014/main" id="{151C6F0B-CDA2-4965-969B-030AAAB58F67}"/>
            </a:ext>
          </a:extLst>
        </xdr:cNvPr>
        <xdr:cNvSpPr txBox="1"/>
      </xdr:nvSpPr>
      <xdr:spPr>
        <a:xfrm>
          <a:off x="24765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32</xdr:row>
      <xdr:rowOff>128587</xdr:rowOff>
    </xdr:from>
    <xdr:ext cx="65" cy="172227"/>
    <xdr:sp macro="" textlink="">
      <xdr:nvSpPr>
        <xdr:cNvPr id="4404" name="ZoneTexte 4403">
          <a:extLst>
            <a:ext uri="{FF2B5EF4-FFF2-40B4-BE49-F238E27FC236}">
              <a16:creationId xmlns:a16="http://schemas.microsoft.com/office/drawing/2014/main" id="{9F8D8292-9E65-4381-A88B-75677D194886}"/>
            </a:ext>
          </a:extLst>
        </xdr:cNvPr>
        <xdr:cNvSpPr txBox="1"/>
      </xdr:nvSpPr>
      <xdr:spPr>
        <a:xfrm>
          <a:off x="24765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32</xdr:row>
      <xdr:rowOff>128587</xdr:rowOff>
    </xdr:from>
    <xdr:ext cx="65" cy="172227"/>
    <xdr:sp macro="" textlink="">
      <xdr:nvSpPr>
        <xdr:cNvPr id="4405" name="ZoneTexte 4404">
          <a:extLst>
            <a:ext uri="{FF2B5EF4-FFF2-40B4-BE49-F238E27FC236}">
              <a16:creationId xmlns:a16="http://schemas.microsoft.com/office/drawing/2014/main" id="{724123F3-E2EC-41B7-B359-571145B20CAE}"/>
            </a:ext>
          </a:extLst>
        </xdr:cNvPr>
        <xdr:cNvSpPr txBox="1"/>
      </xdr:nvSpPr>
      <xdr:spPr>
        <a:xfrm>
          <a:off x="24765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32</xdr:row>
      <xdr:rowOff>128587</xdr:rowOff>
    </xdr:from>
    <xdr:ext cx="65" cy="172227"/>
    <xdr:sp macro="" textlink="">
      <xdr:nvSpPr>
        <xdr:cNvPr id="4406" name="ZoneTexte 4405">
          <a:extLst>
            <a:ext uri="{FF2B5EF4-FFF2-40B4-BE49-F238E27FC236}">
              <a16:creationId xmlns:a16="http://schemas.microsoft.com/office/drawing/2014/main" id="{071FBF50-8050-4A2C-885B-6BED3765408C}"/>
            </a:ext>
          </a:extLst>
        </xdr:cNvPr>
        <xdr:cNvSpPr txBox="1"/>
      </xdr:nvSpPr>
      <xdr:spPr>
        <a:xfrm>
          <a:off x="247650" y="6472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33</xdr:row>
      <xdr:rowOff>128587</xdr:rowOff>
    </xdr:from>
    <xdr:ext cx="65" cy="172227"/>
    <xdr:sp macro="" textlink="">
      <xdr:nvSpPr>
        <xdr:cNvPr id="4407" name="ZoneTexte 4406">
          <a:extLst>
            <a:ext uri="{FF2B5EF4-FFF2-40B4-BE49-F238E27FC236}">
              <a16:creationId xmlns:a16="http://schemas.microsoft.com/office/drawing/2014/main" id="{C94A47EB-7772-47BC-8D79-12EAC3D478E5}"/>
            </a:ext>
          </a:extLst>
        </xdr:cNvPr>
        <xdr:cNvSpPr txBox="1"/>
      </xdr:nvSpPr>
      <xdr:spPr>
        <a:xfrm>
          <a:off x="24765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33</xdr:row>
      <xdr:rowOff>128587</xdr:rowOff>
    </xdr:from>
    <xdr:ext cx="65" cy="172227"/>
    <xdr:sp macro="" textlink="">
      <xdr:nvSpPr>
        <xdr:cNvPr id="4408" name="ZoneTexte 4407">
          <a:extLst>
            <a:ext uri="{FF2B5EF4-FFF2-40B4-BE49-F238E27FC236}">
              <a16:creationId xmlns:a16="http://schemas.microsoft.com/office/drawing/2014/main" id="{885D890C-4FC2-49B3-ABE9-1AAB92BC8214}"/>
            </a:ext>
          </a:extLst>
        </xdr:cNvPr>
        <xdr:cNvSpPr txBox="1"/>
      </xdr:nvSpPr>
      <xdr:spPr>
        <a:xfrm>
          <a:off x="24765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33</xdr:row>
      <xdr:rowOff>128587</xdr:rowOff>
    </xdr:from>
    <xdr:ext cx="65" cy="172227"/>
    <xdr:sp macro="" textlink="">
      <xdr:nvSpPr>
        <xdr:cNvPr id="4409" name="ZoneTexte 4408">
          <a:extLst>
            <a:ext uri="{FF2B5EF4-FFF2-40B4-BE49-F238E27FC236}">
              <a16:creationId xmlns:a16="http://schemas.microsoft.com/office/drawing/2014/main" id="{473E5E7A-FC21-4CE6-8EF5-AB19A2CE108D}"/>
            </a:ext>
          </a:extLst>
        </xdr:cNvPr>
        <xdr:cNvSpPr txBox="1"/>
      </xdr:nvSpPr>
      <xdr:spPr>
        <a:xfrm>
          <a:off x="24765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33</xdr:row>
      <xdr:rowOff>128587</xdr:rowOff>
    </xdr:from>
    <xdr:ext cx="65" cy="172227"/>
    <xdr:sp macro="" textlink="">
      <xdr:nvSpPr>
        <xdr:cNvPr id="4410" name="ZoneTexte 4409">
          <a:extLst>
            <a:ext uri="{FF2B5EF4-FFF2-40B4-BE49-F238E27FC236}">
              <a16:creationId xmlns:a16="http://schemas.microsoft.com/office/drawing/2014/main" id="{051C0FE2-5392-4A83-BE09-5FD2FBA32510}"/>
            </a:ext>
          </a:extLst>
        </xdr:cNvPr>
        <xdr:cNvSpPr txBox="1"/>
      </xdr:nvSpPr>
      <xdr:spPr>
        <a:xfrm>
          <a:off x="247650" y="6662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34</xdr:row>
      <xdr:rowOff>128587</xdr:rowOff>
    </xdr:from>
    <xdr:ext cx="65" cy="172227"/>
    <xdr:sp macro="" textlink="">
      <xdr:nvSpPr>
        <xdr:cNvPr id="4411" name="ZoneTexte 4410">
          <a:extLst>
            <a:ext uri="{FF2B5EF4-FFF2-40B4-BE49-F238E27FC236}">
              <a16:creationId xmlns:a16="http://schemas.microsoft.com/office/drawing/2014/main" id="{F15C4918-4696-44D2-81A8-FCD11A10343C}"/>
            </a:ext>
          </a:extLst>
        </xdr:cNvPr>
        <xdr:cNvSpPr txBox="1"/>
      </xdr:nvSpPr>
      <xdr:spPr>
        <a:xfrm>
          <a:off x="24765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34</xdr:row>
      <xdr:rowOff>128587</xdr:rowOff>
    </xdr:from>
    <xdr:ext cx="65" cy="172227"/>
    <xdr:sp macro="" textlink="">
      <xdr:nvSpPr>
        <xdr:cNvPr id="4412" name="ZoneTexte 4411">
          <a:extLst>
            <a:ext uri="{FF2B5EF4-FFF2-40B4-BE49-F238E27FC236}">
              <a16:creationId xmlns:a16="http://schemas.microsoft.com/office/drawing/2014/main" id="{63C3EA7F-7A29-4575-8580-ECDD6C8DD5E8}"/>
            </a:ext>
          </a:extLst>
        </xdr:cNvPr>
        <xdr:cNvSpPr txBox="1"/>
      </xdr:nvSpPr>
      <xdr:spPr>
        <a:xfrm>
          <a:off x="24765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34</xdr:row>
      <xdr:rowOff>128587</xdr:rowOff>
    </xdr:from>
    <xdr:ext cx="65" cy="172227"/>
    <xdr:sp macro="" textlink="">
      <xdr:nvSpPr>
        <xdr:cNvPr id="4413" name="ZoneTexte 4412">
          <a:extLst>
            <a:ext uri="{FF2B5EF4-FFF2-40B4-BE49-F238E27FC236}">
              <a16:creationId xmlns:a16="http://schemas.microsoft.com/office/drawing/2014/main" id="{58B4A8E7-503B-402C-8F51-6F81E98332BE}"/>
            </a:ext>
          </a:extLst>
        </xdr:cNvPr>
        <xdr:cNvSpPr txBox="1"/>
      </xdr:nvSpPr>
      <xdr:spPr>
        <a:xfrm>
          <a:off x="24765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34</xdr:row>
      <xdr:rowOff>128587</xdr:rowOff>
    </xdr:from>
    <xdr:ext cx="65" cy="172227"/>
    <xdr:sp macro="" textlink="">
      <xdr:nvSpPr>
        <xdr:cNvPr id="4414" name="ZoneTexte 4413">
          <a:extLst>
            <a:ext uri="{FF2B5EF4-FFF2-40B4-BE49-F238E27FC236}">
              <a16:creationId xmlns:a16="http://schemas.microsoft.com/office/drawing/2014/main" id="{B154FCE3-032C-45DB-A57A-BE5873E865DA}"/>
            </a:ext>
          </a:extLst>
        </xdr:cNvPr>
        <xdr:cNvSpPr txBox="1"/>
      </xdr:nvSpPr>
      <xdr:spPr>
        <a:xfrm>
          <a:off x="247650" y="6853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35</xdr:row>
      <xdr:rowOff>128587</xdr:rowOff>
    </xdr:from>
    <xdr:ext cx="65" cy="172227"/>
    <xdr:sp macro="" textlink="">
      <xdr:nvSpPr>
        <xdr:cNvPr id="4415" name="ZoneTexte 4414">
          <a:extLst>
            <a:ext uri="{FF2B5EF4-FFF2-40B4-BE49-F238E27FC236}">
              <a16:creationId xmlns:a16="http://schemas.microsoft.com/office/drawing/2014/main" id="{0C9553F9-ED25-45D1-B821-F0BEBE5E995F}"/>
            </a:ext>
          </a:extLst>
        </xdr:cNvPr>
        <xdr:cNvSpPr txBox="1"/>
      </xdr:nvSpPr>
      <xdr:spPr>
        <a:xfrm>
          <a:off x="24765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35</xdr:row>
      <xdr:rowOff>128587</xdr:rowOff>
    </xdr:from>
    <xdr:ext cx="65" cy="172227"/>
    <xdr:sp macro="" textlink="">
      <xdr:nvSpPr>
        <xdr:cNvPr id="4416" name="ZoneTexte 4415">
          <a:extLst>
            <a:ext uri="{FF2B5EF4-FFF2-40B4-BE49-F238E27FC236}">
              <a16:creationId xmlns:a16="http://schemas.microsoft.com/office/drawing/2014/main" id="{79DC1B2A-F8EA-4B83-903E-537590960771}"/>
            </a:ext>
          </a:extLst>
        </xdr:cNvPr>
        <xdr:cNvSpPr txBox="1"/>
      </xdr:nvSpPr>
      <xdr:spPr>
        <a:xfrm>
          <a:off x="24765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35</xdr:row>
      <xdr:rowOff>128587</xdr:rowOff>
    </xdr:from>
    <xdr:ext cx="65" cy="172227"/>
    <xdr:sp macro="" textlink="">
      <xdr:nvSpPr>
        <xdr:cNvPr id="4417" name="ZoneTexte 4416">
          <a:extLst>
            <a:ext uri="{FF2B5EF4-FFF2-40B4-BE49-F238E27FC236}">
              <a16:creationId xmlns:a16="http://schemas.microsoft.com/office/drawing/2014/main" id="{3F29A6E3-10AA-4F93-A888-67BC44A00320}"/>
            </a:ext>
          </a:extLst>
        </xdr:cNvPr>
        <xdr:cNvSpPr txBox="1"/>
      </xdr:nvSpPr>
      <xdr:spPr>
        <a:xfrm>
          <a:off x="24765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35</xdr:row>
      <xdr:rowOff>128587</xdr:rowOff>
    </xdr:from>
    <xdr:ext cx="65" cy="172227"/>
    <xdr:sp macro="" textlink="">
      <xdr:nvSpPr>
        <xdr:cNvPr id="4418" name="ZoneTexte 4417">
          <a:extLst>
            <a:ext uri="{FF2B5EF4-FFF2-40B4-BE49-F238E27FC236}">
              <a16:creationId xmlns:a16="http://schemas.microsoft.com/office/drawing/2014/main" id="{42E2F923-0317-4124-9F09-48AC26787EA5}"/>
            </a:ext>
          </a:extLst>
        </xdr:cNvPr>
        <xdr:cNvSpPr txBox="1"/>
      </xdr:nvSpPr>
      <xdr:spPr>
        <a:xfrm>
          <a:off x="24765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36</xdr:row>
      <xdr:rowOff>128587</xdr:rowOff>
    </xdr:from>
    <xdr:ext cx="65" cy="172227"/>
    <xdr:sp macro="" textlink="">
      <xdr:nvSpPr>
        <xdr:cNvPr id="4419" name="ZoneTexte 4418">
          <a:extLst>
            <a:ext uri="{FF2B5EF4-FFF2-40B4-BE49-F238E27FC236}">
              <a16:creationId xmlns:a16="http://schemas.microsoft.com/office/drawing/2014/main" id="{6D2EE99C-ED76-47C9-AE2C-B542C5ABCE30}"/>
            </a:ext>
          </a:extLst>
        </xdr:cNvPr>
        <xdr:cNvSpPr txBox="1"/>
      </xdr:nvSpPr>
      <xdr:spPr>
        <a:xfrm>
          <a:off x="24765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36</xdr:row>
      <xdr:rowOff>128587</xdr:rowOff>
    </xdr:from>
    <xdr:ext cx="65" cy="172227"/>
    <xdr:sp macro="" textlink="">
      <xdr:nvSpPr>
        <xdr:cNvPr id="4420" name="ZoneTexte 4419">
          <a:extLst>
            <a:ext uri="{FF2B5EF4-FFF2-40B4-BE49-F238E27FC236}">
              <a16:creationId xmlns:a16="http://schemas.microsoft.com/office/drawing/2014/main" id="{C90798E0-CEEF-48A2-B92D-709D8676F95C}"/>
            </a:ext>
          </a:extLst>
        </xdr:cNvPr>
        <xdr:cNvSpPr txBox="1"/>
      </xdr:nvSpPr>
      <xdr:spPr>
        <a:xfrm>
          <a:off x="24765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36</xdr:row>
      <xdr:rowOff>128587</xdr:rowOff>
    </xdr:from>
    <xdr:ext cx="65" cy="172227"/>
    <xdr:sp macro="" textlink="">
      <xdr:nvSpPr>
        <xdr:cNvPr id="4421" name="ZoneTexte 4420">
          <a:extLst>
            <a:ext uri="{FF2B5EF4-FFF2-40B4-BE49-F238E27FC236}">
              <a16:creationId xmlns:a16="http://schemas.microsoft.com/office/drawing/2014/main" id="{C4941619-9CEB-4D01-825C-B7F3612CBBA4}"/>
            </a:ext>
          </a:extLst>
        </xdr:cNvPr>
        <xdr:cNvSpPr txBox="1"/>
      </xdr:nvSpPr>
      <xdr:spPr>
        <a:xfrm>
          <a:off x="24765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36</xdr:row>
      <xdr:rowOff>128587</xdr:rowOff>
    </xdr:from>
    <xdr:ext cx="65" cy="172227"/>
    <xdr:sp macro="" textlink="">
      <xdr:nvSpPr>
        <xdr:cNvPr id="4422" name="ZoneTexte 4421">
          <a:extLst>
            <a:ext uri="{FF2B5EF4-FFF2-40B4-BE49-F238E27FC236}">
              <a16:creationId xmlns:a16="http://schemas.microsoft.com/office/drawing/2014/main" id="{B1E5B77F-E9B4-4E09-8EBA-E57975287143}"/>
            </a:ext>
          </a:extLst>
        </xdr:cNvPr>
        <xdr:cNvSpPr txBox="1"/>
      </xdr:nvSpPr>
      <xdr:spPr>
        <a:xfrm>
          <a:off x="247650" y="7234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37</xdr:row>
      <xdr:rowOff>128587</xdr:rowOff>
    </xdr:from>
    <xdr:ext cx="65" cy="172227"/>
    <xdr:sp macro="" textlink="">
      <xdr:nvSpPr>
        <xdr:cNvPr id="4423" name="ZoneTexte 4422">
          <a:extLst>
            <a:ext uri="{FF2B5EF4-FFF2-40B4-BE49-F238E27FC236}">
              <a16:creationId xmlns:a16="http://schemas.microsoft.com/office/drawing/2014/main" id="{19B3A1EB-9826-4461-B203-A20514FEB170}"/>
            </a:ext>
          </a:extLst>
        </xdr:cNvPr>
        <xdr:cNvSpPr txBox="1"/>
      </xdr:nvSpPr>
      <xdr:spPr>
        <a:xfrm>
          <a:off x="24765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37</xdr:row>
      <xdr:rowOff>128587</xdr:rowOff>
    </xdr:from>
    <xdr:ext cx="65" cy="172227"/>
    <xdr:sp macro="" textlink="">
      <xdr:nvSpPr>
        <xdr:cNvPr id="4424" name="ZoneTexte 4423">
          <a:extLst>
            <a:ext uri="{FF2B5EF4-FFF2-40B4-BE49-F238E27FC236}">
              <a16:creationId xmlns:a16="http://schemas.microsoft.com/office/drawing/2014/main" id="{90A6C2B9-042F-4E93-9C0A-8887899FDAE3}"/>
            </a:ext>
          </a:extLst>
        </xdr:cNvPr>
        <xdr:cNvSpPr txBox="1"/>
      </xdr:nvSpPr>
      <xdr:spPr>
        <a:xfrm>
          <a:off x="24765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37</xdr:row>
      <xdr:rowOff>128587</xdr:rowOff>
    </xdr:from>
    <xdr:ext cx="65" cy="172227"/>
    <xdr:sp macro="" textlink="">
      <xdr:nvSpPr>
        <xdr:cNvPr id="4425" name="ZoneTexte 4424">
          <a:extLst>
            <a:ext uri="{FF2B5EF4-FFF2-40B4-BE49-F238E27FC236}">
              <a16:creationId xmlns:a16="http://schemas.microsoft.com/office/drawing/2014/main" id="{5ADFC5CA-1FBD-4D95-B660-633D976C7C37}"/>
            </a:ext>
          </a:extLst>
        </xdr:cNvPr>
        <xdr:cNvSpPr txBox="1"/>
      </xdr:nvSpPr>
      <xdr:spPr>
        <a:xfrm>
          <a:off x="24765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37</xdr:row>
      <xdr:rowOff>128587</xdr:rowOff>
    </xdr:from>
    <xdr:ext cx="65" cy="172227"/>
    <xdr:sp macro="" textlink="">
      <xdr:nvSpPr>
        <xdr:cNvPr id="4426" name="ZoneTexte 4425">
          <a:extLst>
            <a:ext uri="{FF2B5EF4-FFF2-40B4-BE49-F238E27FC236}">
              <a16:creationId xmlns:a16="http://schemas.microsoft.com/office/drawing/2014/main" id="{D2A6030F-59D0-4EB4-B99E-3FB4AE7AAFC3}"/>
            </a:ext>
          </a:extLst>
        </xdr:cNvPr>
        <xdr:cNvSpPr txBox="1"/>
      </xdr:nvSpPr>
      <xdr:spPr>
        <a:xfrm>
          <a:off x="247650" y="7424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38</xdr:row>
      <xdr:rowOff>128587</xdr:rowOff>
    </xdr:from>
    <xdr:ext cx="65" cy="172227"/>
    <xdr:sp macro="" textlink="">
      <xdr:nvSpPr>
        <xdr:cNvPr id="4427" name="ZoneTexte 4426">
          <a:extLst>
            <a:ext uri="{FF2B5EF4-FFF2-40B4-BE49-F238E27FC236}">
              <a16:creationId xmlns:a16="http://schemas.microsoft.com/office/drawing/2014/main" id="{A0B48CD5-30A0-4939-A2CB-52BD3EB63D6F}"/>
            </a:ext>
          </a:extLst>
        </xdr:cNvPr>
        <xdr:cNvSpPr txBox="1"/>
      </xdr:nvSpPr>
      <xdr:spPr>
        <a:xfrm>
          <a:off x="24765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38</xdr:row>
      <xdr:rowOff>128587</xdr:rowOff>
    </xdr:from>
    <xdr:ext cx="65" cy="172227"/>
    <xdr:sp macro="" textlink="">
      <xdr:nvSpPr>
        <xdr:cNvPr id="4428" name="ZoneTexte 4427">
          <a:extLst>
            <a:ext uri="{FF2B5EF4-FFF2-40B4-BE49-F238E27FC236}">
              <a16:creationId xmlns:a16="http://schemas.microsoft.com/office/drawing/2014/main" id="{065B7D8F-2480-42F7-85E6-EAFC8AEFFB46}"/>
            </a:ext>
          </a:extLst>
        </xdr:cNvPr>
        <xdr:cNvSpPr txBox="1"/>
      </xdr:nvSpPr>
      <xdr:spPr>
        <a:xfrm>
          <a:off x="24765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38</xdr:row>
      <xdr:rowOff>128587</xdr:rowOff>
    </xdr:from>
    <xdr:ext cx="65" cy="172227"/>
    <xdr:sp macro="" textlink="">
      <xdr:nvSpPr>
        <xdr:cNvPr id="4429" name="ZoneTexte 4428">
          <a:extLst>
            <a:ext uri="{FF2B5EF4-FFF2-40B4-BE49-F238E27FC236}">
              <a16:creationId xmlns:a16="http://schemas.microsoft.com/office/drawing/2014/main" id="{649A8642-8719-45FB-9692-7D11404262B0}"/>
            </a:ext>
          </a:extLst>
        </xdr:cNvPr>
        <xdr:cNvSpPr txBox="1"/>
      </xdr:nvSpPr>
      <xdr:spPr>
        <a:xfrm>
          <a:off x="24765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38</xdr:row>
      <xdr:rowOff>128587</xdr:rowOff>
    </xdr:from>
    <xdr:ext cx="65" cy="172227"/>
    <xdr:sp macro="" textlink="">
      <xdr:nvSpPr>
        <xdr:cNvPr id="4430" name="ZoneTexte 4429">
          <a:extLst>
            <a:ext uri="{FF2B5EF4-FFF2-40B4-BE49-F238E27FC236}">
              <a16:creationId xmlns:a16="http://schemas.microsoft.com/office/drawing/2014/main" id="{A2DC7577-1840-411F-A698-5F8923D86524}"/>
            </a:ext>
          </a:extLst>
        </xdr:cNvPr>
        <xdr:cNvSpPr txBox="1"/>
      </xdr:nvSpPr>
      <xdr:spPr>
        <a:xfrm>
          <a:off x="247650" y="7615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39</xdr:row>
      <xdr:rowOff>128587</xdr:rowOff>
    </xdr:from>
    <xdr:ext cx="65" cy="172227"/>
    <xdr:sp macro="" textlink="">
      <xdr:nvSpPr>
        <xdr:cNvPr id="4431" name="ZoneTexte 4430">
          <a:extLst>
            <a:ext uri="{FF2B5EF4-FFF2-40B4-BE49-F238E27FC236}">
              <a16:creationId xmlns:a16="http://schemas.microsoft.com/office/drawing/2014/main" id="{8BFC6D09-E0EF-4FAC-8ED4-447EC6F75CE3}"/>
            </a:ext>
          </a:extLst>
        </xdr:cNvPr>
        <xdr:cNvSpPr txBox="1"/>
      </xdr:nvSpPr>
      <xdr:spPr>
        <a:xfrm>
          <a:off x="247650" y="780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39</xdr:row>
      <xdr:rowOff>128587</xdr:rowOff>
    </xdr:from>
    <xdr:ext cx="65" cy="172227"/>
    <xdr:sp macro="" textlink="">
      <xdr:nvSpPr>
        <xdr:cNvPr id="4432" name="ZoneTexte 4431">
          <a:extLst>
            <a:ext uri="{FF2B5EF4-FFF2-40B4-BE49-F238E27FC236}">
              <a16:creationId xmlns:a16="http://schemas.microsoft.com/office/drawing/2014/main" id="{D24A12CC-D970-41C9-ACCE-EFC25A796321}"/>
            </a:ext>
          </a:extLst>
        </xdr:cNvPr>
        <xdr:cNvSpPr txBox="1"/>
      </xdr:nvSpPr>
      <xdr:spPr>
        <a:xfrm>
          <a:off x="247650" y="780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39</xdr:row>
      <xdr:rowOff>128587</xdr:rowOff>
    </xdr:from>
    <xdr:ext cx="65" cy="172227"/>
    <xdr:sp macro="" textlink="">
      <xdr:nvSpPr>
        <xdr:cNvPr id="4433" name="ZoneTexte 4432">
          <a:extLst>
            <a:ext uri="{FF2B5EF4-FFF2-40B4-BE49-F238E27FC236}">
              <a16:creationId xmlns:a16="http://schemas.microsoft.com/office/drawing/2014/main" id="{CF8180B3-E910-4D0C-B518-463C1053C385}"/>
            </a:ext>
          </a:extLst>
        </xdr:cNvPr>
        <xdr:cNvSpPr txBox="1"/>
      </xdr:nvSpPr>
      <xdr:spPr>
        <a:xfrm>
          <a:off x="247650" y="780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39</xdr:row>
      <xdr:rowOff>128587</xdr:rowOff>
    </xdr:from>
    <xdr:ext cx="65" cy="172227"/>
    <xdr:sp macro="" textlink="">
      <xdr:nvSpPr>
        <xdr:cNvPr id="4434" name="ZoneTexte 4433">
          <a:extLst>
            <a:ext uri="{FF2B5EF4-FFF2-40B4-BE49-F238E27FC236}">
              <a16:creationId xmlns:a16="http://schemas.microsoft.com/office/drawing/2014/main" id="{89E82445-0AD2-42A4-9CCB-A565A9C437FB}"/>
            </a:ext>
          </a:extLst>
        </xdr:cNvPr>
        <xdr:cNvSpPr txBox="1"/>
      </xdr:nvSpPr>
      <xdr:spPr>
        <a:xfrm>
          <a:off x="247650" y="7805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40</xdr:row>
      <xdr:rowOff>128587</xdr:rowOff>
    </xdr:from>
    <xdr:ext cx="65" cy="172227"/>
    <xdr:sp macro="" textlink="">
      <xdr:nvSpPr>
        <xdr:cNvPr id="4435" name="ZoneTexte 4434">
          <a:extLst>
            <a:ext uri="{FF2B5EF4-FFF2-40B4-BE49-F238E27FC236}">
              <a16:creationId xmlns:a16="http://schemas.microsoft.com/office/drawing/2014/main" id="{E3CFE8F3-37F6-4023-A627-3859384BE1DD}"/>
            </a:ext>
          </a:extLst>
        </xdr:cNvPr>
        <xdr:cNvSpPr txBox="1"/>
      </xdr:nvSpPr>
      <xdr:spPr>
        <a:xfrm>
          <a:off x="24765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40</xdr:row>
      <xdr:rowOff>128587</xdr:rowOff>
    </xdr:from>
    <xdr:ext cx="65" cy="172227"/>
    <xdr:sp macro="" textlink="">
      <xdr:nvSpPr>
        <xdr:cNvPr id="4436" name="ZoneTexte 4435">
          <a:extLst>
            <a:ext uri="{FF2B5EF4-FFF2-40B4-BE49-F238E27FC236}">
              <a16:creationId xmlns:a16="http://schemas.microsoft.com/office/drawing/2014/main" id="{D2C8D130-7DAA-446D-92C6-57A220F3D00C}"/>
            </a:ext>
          </a:extLst>
        </xdr:cNvPr>
        <xdr:cNvSpPr txBox="1"/>
      </xdr:nvSpPr>
      <xdr:spPr>
        <a:xfrm>
          <a:off x="24765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40</xdr:row>
      <xdr:rowOff>128587</xdr:rowOff>
    </xdr:from>
    <xdr:ext cx="65" cy="172227"/>
    <xdr:sp macro="" textlink="">
      <xdr:nvSpPr>
        <xdr:cNvPr id="4437" name="ZoneTexte 4436">
          <a:extLst>
            <a:ext uri="{FF2B5EF4-FFF2-40B4-BE49-F238E27FC236}">
              <a16:creationId xmlns:a16="http://schemas.microsoft.com/office/drawing/2014/main" id="{05920189-20B0-4EF4-A6D9-632A34D58FE4}"/>
            </a:ext>
          </a:extLst>
        </xdr:cNvPr>
        <xdr:cNvSpPr txBox="1"/>
      </xdr:nvSpPr>
      <xdr:spPr>
        <a:xfrm>
          <a:off x="24765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40</xdr:row>
      <xdr:rowOff>128587</xdr:rowOff>
    </xdr:from>
    <xdr:ext cx="65" cy="172227"/>
    <xdr:sp macro="" textlink="">
      <xdr:nvSpPr>
        <xdr:cNvPr id="4438" name="ZoneTexte 4437">
          <a:extLst>
            <a:ext uri="{FF2B5EF4-FFF2-40B4-BE49-F238E27FC236}">
              <a16:creationId xmlns:a16="http://schemas.microsoft.com/office/drawing/2014/main" id="{34B982CB-30CD-43AA-9ED6-29243135119C}"/>
            </a:ext>
          </a:extLst>
        </xdr:cNvPr>
        <xdr:cNvSpPr txBox="1"/>
      </xdr:nvSpPr>
      <xdr:spPr>
        <a:xfrm>
          <a:off x="247650" y="80057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41</xdr:row>
      <xdr:rowOff>128587</xdr:rowOff>
    </xdr:from>
    <xdr:ext cx="65" cy="172227"/>
    <xdr:sp macro="" textlink="">
      <xdr:nvSpPr>
        <xdr:cNvPr id="4439" name="ZoneTexte 4438">
          <a:extLst>
            <a:ext uri="{FF2B5EF4-FFF2-40B4-BE49-F238E27FC236}">
              <a16:creationId xmlns:a16="http://schemas.microsoft.com/office/drawing/2014/main" id="{764275EB-5961-4AAD-9ED2-CF06F6929311}"/>
            </a:ext>
          </a:extLst>
        </xdr:cNvPr>
        <xdr:cNvSpPr txBox="1"/>
      </xdr:nvSpPr>
      <xdr:spPr>
        <a:xfrm>
          <a:off x="24765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41</xdr:row>
      <xdr:rowOff>128587</xdr:rowOff>
    </xdr:from>
    <xdr:ext cx="65" cy="172227"/>
    <xdr:sp macro="" textlink="">
      <xdr:nvSpPr>
        <xdr:cNvPr id="4440" name="ZoneTexte 4439">
          <a:extLst>
            <a:ext uri="{FF2B5EF4-FFF2-40B4-BE49-F238E27FC236}">
              <a16:creationId xmlns:a16="http://schemas.microsoft.com/office/drawing/2014/main" id="{A1323581-65D3-40CC-8920-289BC473DFE9}"/>
            </a:ext>
          </a:extLst>
        </xdr:cNvPr>
        <xdr:cNvSpPr txBox="1"/>
      </xdr:nvSpPr>
      <xdr:spPr>
        <a:xfrm>
          <a:off x="24765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41</xdr:row>
      <xdr:rowOff>128587</xdr:rowOff>
    </xdr:from>
    <xdr:ext cx="65" cy="172227"/>
    <xdr:sp macro="" textlink="">
      <xdr:nvSpPr>
        <xdr:cNvPr id="4441" name="ZoneTexte 4440">
          <a:extLst>
            <a:ext uri="{FF2B5EF4-FFF2-40B4-BE49-F238E27FC236}">
              <a16:creationId xmlns:a16="http://schemas.microsoft.com/office/drawing/2014/main" id="{35A30685-27C0-49B0-B2F3-CEC1BA3FD3EB}"/>
            </a:ext>
          </a:extLst>
        </xdr:cNvPr>
        <xdr:cNvSpPr txBox="1"/>
      </xdr:nvSpPr>
      <xdr:spPr>
        <a:xfrm>
          <a:off x="24765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41</xdr:row>
      <xdr:rowOff>128587</xdr:rowOff>
    </xdr:from>
    <xdr:ext cx="65" cy="172227"/>
    <xdr:sp macro="" textlink="">
      <xdr:nvSpPr>
        <xdr:cNvPr id="4442" name="ZoneTexte 4441">
          <a:extLst>
            <a:ext uri="{FF2B5EF4-FFF2-40B4-BE49-F238E27FC236}">
              <a16:creationId xmlns:a16="http://schemas.microsoft.com/office/drawing/2014/main" id="{BA5B7B2D-4D0B-4347-A79F-A0E9F59BF6CB}"/>
            </a:ext>
          </a:extLst>
        </xdr:cNvPr>
        <xdr:cNvSpPr txBox="1"/>
      </xdr:nvSpPr>
      <xdr:spPr>
        <a:xfrm>
          <a:off x="247650" y="823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42</xdr:row>
      <xdr:rowOff>128587</xdr:rowOff>
    </xdr:from>
    <xdr:ext cx="65" cy="172227"/>
    <xdr:sp macro="" textlink="">
      <xdr:nvSpPr>
        <xdr:cNvPr id="4443" name="ZoneTexte 4442">
          <a:extLst>
            <a:ext uri="{FF2B5EF4-FFF2-40B4-BE49-F238E27FC236}">
              <a16:creationId xmlns:a16="http://schemas.microsoft.com/office/drawing/2014/main" id="{4845DB8B-64A7-4335-B49D-8BCDB3B371EC}"/>
            </a:ext>
          </a:extLst>
        </xdr:cNvPr>
        <xdr:cNvSpPr txBox="1"/>
      </xdr:nvSpPr>
      <xdr:spPr>
        <a:xfrm>
          <a:off x="2476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42</xdr:row>
      <xdr:rowOff>128587</xdr:rowOff>
    </xdr:from>
    <xdr:ext cx="65" cy="172227"/>
    <xdr:sp macro="" textlink="">
      <xdr:nvSpPr>
        <xdr:cNvPr id="4444" name="ZoneTexte 4443">
          <a:extLst>
            <a:ext uri="{FF2B5EF4-FFF2-40B4-BE49-F238E27FC236}">
              <a16:creationId xmlns:a16="http://schemas.microsoft.com/office/drawing/2014/main" id="{0FF59755-65F1-44A6-A5C5-86FB3AFFD9AA}"/>
            </a:ext>
          </a:extLst>
        </xdr:cNvPr>
        <xdr:cNvSpPr txBox="1"/>
      </xdr:nvSpPr>
      <xdr:spPr>
        <a:xfrm>
          <a:off x="2476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42</xdr:row>
      <xdr:rowOff>128587</xdr:rowOff>
    </xdr:from>
    <xdr:ext cx="65" cy="172227"/>
    <xdr:sp macro="" textlink="">
      <xdr:nvSpPr>
        <xdr:cNvPr id="4445" name="ZoneTexte 4444">
          <a:extLst>
            <a:ext uri="{FF2B5EF4-FFF2-40B4-BE49-F238E27FC236}">
              <a16:creationId xmlns:a16="http://schemas.microsoft.com/office/drawing/2014/main" id="{D17BFA43-BEFB-4A44-BD6A-1B10967032C8}"/>
            </a:ext>
          </a:extLst>
        </xdr:cNvPr>
        <xdr:cNvSpPr txBox="1"/>
      </xdr:nvSpPr>
      <xdr:spPr>
        <a:xfrm>
          <a:off x="2476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42</xdr:row>
      <xdr:rowOff>128587</xdr:rowOff>
    </xdr:from>
    <xdr:ext cx="65" cy="172227"/>
    <xdr:sp macro="" textlink="">
      <xdr:nvSpPr>
        <xdr:cNvPr id="4446" name="ZoneTexte 4445">
          <a:extLst>
            <a:ext uri="{FF2B5EF4-FFF2-40B4-BE49-F238E27FC236}">
              <a16:creationId xmlns:a16="http://schemas.microsoft.com/office/drawing/2014/main" id="{35C65F6D-8C01-4BD3-9241-2351310DE3EE}"/>
            </a:ext>
          </a:extLst>
        </xdr:cNvPr>
        <xdr:cNvSpPr txBox="1"/>
      </xdr:nvSpPr>
      <xdr:spPr>
        <a:xfrm>
          <a:off x="247650" y="8424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43</xdr:row>
      <xdr:rowOff>128587</xdr:rowOff>
    </xdr:from>
    <xdr:ext cx="65" cy="172227"/>
    <xdr:sp macro="" textlink="">
      <xdr:nvSpPr>
        <xdr:cNvPr id="4447" name="ZoneTexte 4446">
          <a:extLst>
            <a:ext uri="{FF2B5EF4-FFF2-40B4-BE49-F238E27FC236}">
              <a16:creationId xmlns:a16="http://schemas.microsoft.com/office/drawing/2014/main" id="{B93DB461-B23D-44A7-AB04-59E17DAF297F}"/>
            </a:ext>
          </a:extLst>
        </xdr:cNvPr>
        <xdr:cNvSpPr txBox="1"/>
      </xdr:nvSpPr>
      <xdr:spPr>
        <a:xfrm>
          <a:off x="24765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43</xdr:row>
      <xdr:rowOff>128587</xdr:rowOff>
    </xdr:from>
    <xdr:ext cx="65" cy="172227"/>
    <xdr:sp macro="" textlink="">
      <xdr:nvSpPr>
        <xdr:cNvPr id="4448" name="ZoneTexte 4447">
          <a:extLst>
            <a:ext uri="{FF2B5EF4-FFF2-40B4-BE49-F238E27FC236}">
              <a16:creationId xmlns:a16="http://schemas.microsoft.com/office/drawing/2014/main" id="{249A9706-8C62-405F-A2B5-8084B3F3B15B}"/>
            </a:ext>
          </a:extLst>
        </xdr:cNvPr>
        <xdr:cNvSpPr txBox="1"/>
      </xdr:nvSpPr>
      <xdr:spPr>
        <a:xfrm>
          <a:off x="24765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43</xdr:row>
      <xdr:rowOff>128587</xdr:rowOff>
    </xdr:from>
    <xdr:ext cx="65" cy="172227"/>
    <xdr:sp macro="" textlink="">
      <xdr:nvSpPr>
        <xdr:cNvPr id="4449" name="ZoneTexte 4448">
          <a:extLst>
            <a:ext uri="{FF2B5EF4-FFF2-40B4-BE49-F238E27FC236}">
              <a16:creationId xmlns:a16="http://schemas.microsoft.com/office/drawing/2014/main" id="{28741AFF-DFC4-4AA0-BEE9-0817F93EDA2F}"/>
            </a:ext>
          </a:extLst>
        </xdr:cNvPr>
        <xdr:cNvSpPr txBox="1"/>
      </xdr:nvSpPr>
      <xdr:spPr>
        <a:xfrm>
          <a:off x="24765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43</xdr:row>
      <xdr:rowOff>128587</xdr:rowOff>
    </xdr:from>
    <xdr:ext cx="65" cy="172227"/>
    <xdr:sp macro="" textlink="">
      <xdr:nvSpPr>
        <xdr:cNvPr id="4450" name="ZoneTexte 4449">
          <a:extLst>
            <a:ext uri="{FF2B5EF4-FFF2-40B4-BE49-F238E27FC236}">
              <a16:creationId xmlns:a16="http://schemas.microsoft.com/office/drawing/2014/main" id="{799F71D0-B000-4412-9392-EC7A8C1411D1}"/>
            </a:ext>
          </a:extLst>
        </xdr:cNvPr>
        <xdr:cNvSpPr txBox="1"/>
      </xdr:nvSpPr>
      <xdr:spPr>
        <a:xfrm>
          <a:off x="247650" y="8615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44</xdr:row>
      <xdr:rowOff>128587</xdr:rowOff>
    </xdr:from>
    <xdr:ext cx="65" cy="172227"/>
    <xdr:sp macro="" textlink="">
      <xdr:nvSpPr>
        <xdr:cNvPr id="4451" name="ZoneTexte 4450">
          <a:extLst>
            <a:ext uri="{FF2B5EF4-FFF2-40B4-BE49-F238E27FC236}">
              <a16:creationId xmlns:a16="http://schemas.microsoft.com/office/drawing/2014/main" id="{3109D94D-E3BA-4A80-B8AA-326FB87E9964}"/>
            </a:ext>
          </a:extLst>
        </xdr:cNvPr>
        <xdr:cNvSpPr txBox="1"/>
      </xdr:nvSpPr>
      <xdr:spPr>
        <a:xfrm>
          <a:off x="247650" y="880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44</xdr:row>
      <xdr:rowOff>128587</xdr:rowOff>
    </xdr:from>
    <xdr:ext cx="65" cy="172227"/>
    <xdr:sp macro="" textlink="">
      <xdr:nvSpPr>
        <xdr:cNvPr id="4452" name="ZoneTexte 4451">
          <a:extLst>
            <a:ext uri="{FF2B5EF4-FFF2-40B4-BE49-F238E27FC236}">
              <a16:creationId xmlns:a16="http://schemas.microsoft.com/office/drawing/2014/main" id="{6704E3A5-A6E3-4358-9CE3-BBD53F2FBC5C}"/>
            </a:ext>
          </a:extLst>
        </xdr:cNvPr>
        <xdr:cNvSpPr txBox="1"/>
      </xdr:nvSpPr>
      <xdr:spPr>
        <a:xfrm>
          <a:off x="247650" y="880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44</xdr:row>
      <xdr:rowOff>128587</xdr:rowOff>
    </xdr:from>
    <xdr:ext cx="65" cy="172227"/>
    <xdr:sp macro="" textlink="">
      <xdr:nvSpPr>
        <xdr:cNvPr id="4453" name="ZoneTexte 4452">
          <a:extLst>
            <a:ext uri="{FF2B5EF4-FFF2-40B4-BE49-F238E27FC236}">
              <a16:creationId xmlns:a16="http://schemas.microsoft.com/office/drawing/2014/main" id="{9FC254D2-CC6A-42C8-AD45-BE36DC320063}"/>
            </a:ext>
          </a:extLst>
        </xdr:cNvPr>
        <xdr:cNvSpPr txBox="1"/>
      </xdr:nvSpPr>
      <xdr:spPr>
        <a:xfrm>
          <a:off x="247650" y="880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44</xdr:row>
      <xdr:rowOff>128587</xdr:rowOff>
    </xdr:from>
    <xdr:ext cx="65" cy="172227"/>
    <xdr:sp macro="" textlink="">
      <xdr:nvSpPr>
        <xdr:cNvPr id="4454" name="ZoneTexte 4453">
          <a:extLst>
            <a:ext uri="{FF2B5EF4-FFF2-40B4-BE49-F238E27FC236}">
              <a16:creationId xmlns:a16="http://schemas.microsoft.com/office/drawing/2014/main" id="{92149780-D7EC-4ABC-A662-C0D4AF429C18}"/>
            </a:ext>
          </a:extLst>
        </xdr:cNvPr>
        <xdr:cNvSpPr txBox="1"/>
      </xdr:nvSpPr>
      <xdr:spPr>
        <a:xfrm>
          <a:off x="247650" y="8805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45</xdr:row>
      <xdr:rowOff>128587</xdr:rowOff>
    </xdr:from>
    <xdr:ext cx="65" cy="172227"/>
    <xdr:sp macro="" textlink="">
      <xdr:nvSpPr>
        <xdr:cNvPr id="4455" name="ZoneTexte 4454">
          <a:extLst>
            <a:ext uri="{FF2B5EF4-FFF2-40B4-BE49-F238E27FC236}">
              <a16:creationId xmlns:a16="http://schemas.microsoft.com/office/drawing/2014/main" id="{1B08F093-3E56-4518-909A-973C2B867E25}"/>
            </a:ext>
          </a:extLst>
        </xdr:cNvPr>
        <xdr:cNvSpPr txBox="1"/>
      </xdr:nvSpPr>
      <xdr:spPr>
        <a:xfrm>
          <a:off x="247650" y="8996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45</xdr:row>
      <xdr:rowOff>128587</xdr:rowOff>
    </xdr:from>
    <xdr:ext cx="65" cy="172227"/>
    <xdr:sp macro="" textlink="">
      <xdr:nvSpPr>
        <xdr:cNvPr id="4456" name="ZoneTexte 4455">
          <a:extLst>
            <a:ext uri="{FF2B5EF4-FFF2-40B4-BE49-F238E27FC236}">
              <a16:creationId xmlns:a16="http://schemas.microsoft.com/office/drawing/2014/main" id="{C326DD50-8F52-403F-A67F-621CE1C11CCD}"/>
            </a:ext>
          </a:extLst>
        </xdr:cNvPr>
        <xdr:cNvSpPr txBox="1"/>
      </xdr:nvSpPr>
      <xdr:spPr>
        <a:xfrm>
          <a:off x="247650" y="8996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45</xdr:row>
      <xdr:rowOff>128587</xdr:rowOff>
    </xdr:from>
    <xdr:ext cx="65" cy="172227"/>
    <xdr:sp macro="" textlink="">
      <xdr:nvSpPr>
        <xdr:cNvPr id="4457" name="ZoneTexte 4456">
          <a:extLst>
            <a:ext uri="{FF2B5EF4-FFF2-40B4-BE49-F238E27FC236}">
              <a16:creationId xmlns:a16="http://schemas.microsoft.com/office/drawing/2014/main" id="{437BF765-A063-407A-B626-B6AAD69B3324}"/>
            </a:ext>
          </a:extLst>
        </xdr:cNvPr>
        <xdr:cNvSpPr txBox="1"/>
      </xdr:nvSpPr>
      <xdr:spPr>
        <a:xfrm>
          <a:off x="247650" y="8996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45</xdr:row>
      <xdr:rowOff>128587</xdr:rowOff>
    </xdr:from>
    <xdr:ext cx="65" cy="172227"/>
    <xdr:sp macro="" textlink="">
      <xdr:nvSpPr>
        <xdr:cNvPr id="4458" name="ZoneTexte 4457">
          <a:extLst>
            <a:ext uri="{FF2B5EF4-FFF2-40B4-BE49-F238E27FC236}">
              <a16:creationId xmlns:a16="http://schemas.microsoft.com/office/drawing/2014/main" id="{D01415CE-EA68-479E-BE0D-3F7F3E919059}"/>
            </a:ext>
          </a:extLst>
        </xdr:cNvPr>
        <xdr:cNvSpPr txBox="1"/>
      </xdr:nvSpPr>
      <xdr:spPr>
        <a:xfrm>
          <a:off x="247650" y="8996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46</xdr:row>
      <xdr:rowOff>128587</xdr:rowOff>
    </xdr:from>
    <xdr:ext cx="65" cy="172227"/>
    <xdr:sp macro="" textlink="">
      <xdr:nvSpPr>
        <xdr:cNvPr id="4459" name="ZoneTexte 4458">
          <a:extLst>
            <a:ext uri="{FF2B5EF4-FFF2-40B4-BE49-F238E27FC236}">
              <a16:creationId xmlns:a16="http://schemas.microsoft.com/office/drawing/2014/main" id="{96680DA6-900D-4411-A2D5-61095E627FEC}"/>
            </a:ext>
          </a:extLst>
        </xdr:cNvPr>
        <xdr:cNvSpPr txBox="1"/>
      </xdr:nvSpPr>
      <xdr:spPr>
        <a:xfrm>
          <a:off x="247650" y="9186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46</xdr:row>
      <xdr:rowOff>128587</xdr:rowOff>
    </xdr:from>
    <xdr:ext cx="65" cy="172227"/>
    <xdr:sp macro="" textlink="">
      <xdr:nvSpPr>
        <xdr:cNvPr id="4460" name="ZoneTexte 4459">
          <a:extLst>
            <a:ext uri="{FF2B5EF4-FFF2-40B4-BE49-F238E27FC236}">
              <a16:creationId xmlns:a16="http://schemas.microsoft.com/office/drawing/2014/main" id="{D5DF9896-8987-4199-B3EF-769937C74FD6}"/>
            </a:ext>
          </a:extLst>
        </xdr:cNvPr>
        <xdr:cNvSpPr txBox="1"/>
      </xdr:nvSpPr>
      <xdr:spPr>
        <a:xfrm>
          <a:off x="247650" y="9186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46</xdr:row>
      <xdr:rowOff>128587</xdr:rowOff>
    </xdr:from>
    <xdr:ext cx="65" cy="172227"/>
    <xdr:sp macro="" textlink="">
      <xdr:nvSpPr>
        <xdr:cNvPr id="4461" name="ZoneTexte 4460">
          <a:extLst>
            <a:ext uri="{FF2B5EF4-FFF2-40B4-BE49-F238E27FC236}">
              <a16:creationId xmlns:a16="http://schemas.microsoft.com/office/drawing/2014/main" id="{5FD21798-7546-4462-98BE-A5FF12232067}"/>
            </a:ext>
          </a:extLst>
        </xdr:cNvPr>
        <xdr:cNvSpPr txBox="1"/>
      </xdr:nvSpPr>
      <xdr:spPr>
        <a:xfrm>
          <a:off x="247650" y="9186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46</xdr:row>
      <xdr:rowOff>128587</xdr:rowOff>
    </xdr:from>
    <xdr:ext cx="65" cy="172227"/>
    <xdr:sp macro="" textlink="">
      <xdr:nvSpPr>
        <xdr:cNvPr id="4462" name="ZoneTexte 4461">
          <a:extLst>
            <a:ext uri="{FF2B5EF4-FFF2-40B4-BE49-F238E27FC236}">
              <a16:creationId xmlns:a16="http://schemas.microsoft.com/office/drawing/2014/main" id="{95B4D91A-6271-43F7-BC85-5754A23131A4}"/>
            </a:ext>
          </a:extLst>
        </xdr:cNvPr>
        <xdr:cNvSpPr txBox="1"/>
      </xdr:nvSpPr>
      <xdr:spPr>
        <a:xfrm>
          <a:off x="247650" y="91868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4463" name="ZoneTexte 4462">
          <a:extLst>
            <a:ext uri="{FF2B5EF4-FFF2-40B4-BE49-F238E27FC236}">
              <a16:creationId xmlns:a16="http://schemas.microsoft.com/office/drawing/2014/main" id="{96CAE667-40C5-4EBD-8314-68761F16E5AD}"/>
            </a:ext>
          </a:extLst>
        </xdr:cNvPr>
        <xdr:cNvSpPr txBox="1"/>
      </xdr:nvSpPr>
      <xdr:spPr>
        <a:xfrm>
          <a:off x="247650" y="922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4464" name="ZoneTexte 4463">
          <a:extLst>
            <a:ext uri="{FF2B5EF4-FFF2-40B4-BE49-F238E27FC236}">
              <a16:creationId xmlns:a16="http://schemas.microsoft.com/office/drawing/2014/main" id="{08F19DA7-8E9F-4ACA-98FA-AF232A19AA84}"/>
            </a:ext>
          </a:extLst>
        </xdr:cNvPr>
        <xdr:cNvSpPr txBox="1"/>
      </xdr:nvSpPr>
      <xdr:spPr>
        <a:xfrm>
          <a:off x="247650" y="922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4465" name="ZoneTexte 4464">
          <a:extLst>
            <a:ext uri="{FF2B5EF4-FFF2-40B4-BE49-F238E27FC236}">
              <a16:creationId xmlns:a16="http://schemas.microsoft.com/office/drawing/2014/main" id="{E7280ECF-2840-4E7D-9E85-DCC8B3112845}"/>
            </a:ext>
          </a:extLst>
        </xdr:cNvPr>
        <xdr:cNvSpPr txBox="1"/>
      </xdr:nvSpPr>
      <xdr:spPr>
        <a:xfrm>
          <a:off x="247650" y="922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4466" name="ZoneTexte 4465">
          <a:extLst>
            <a:ext uri="{FF2B5EF4-FFF2-40B4-BE49-F238E27FC236}">
              <a16:creationId xmlns:a16="http://schemas.microsoft.com/office/drawing/2014/main" id="{59634674-7C0E-4742-BE49-D4CB99BCE0D0}"/>
            </a:ext>
          </a:extLst>
        </xdr:cNvPr>
        <xdr:cNvSpPr txBox="1"/>
      </xdr:nvSpPr>
      <xdr:spPr>
        <a:xfrm>
          <a:off x="247650" y="922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4467" name="ZoneTexte 4466">
          <a:extLst>
            <a:ext uri="{FF2B5EF4-FFF2-40B4-BE49-F238E27FC236}">
              <a16:creationId xmlns:a16="http://schemas.microsoft.com/office/drawing/2014/main" id="{7C03FEC3-E39F-49DB-A4C5-84268B0369FC}"/>
            </a:ext>
          </a:extLst>
        </xdr:cNvPr>
        <xdr:cNvSpPr txBox="1"/>
      </xdr:nvSpPr>
      <xdr:spPr>
        <a:xfrm>
          <a:off x="247650" y="922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4468" name="ZoneTexte 4467">
          <a:extLst>
            <a:ext uri="{FF2B5EF4-FFF2-40B4-BE49-F238E27FC236}">
              <a16:creationId xmlns:a16="http://schemas.microsoft.com/office/drawing/2014/main" id="{146E3651-C9A4-46B1-B44F-227C75469592}"/>
            </a:ext>
          </a:extLst>
        </xdr:cNvPr>
        <xdr:cNvSpPr txBox="1"/>
      </xdr:nvSpPr>
      <xdr:spPr>
        <a:xfrm>
          <a:off x="247650" y="922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4469" name="ZoneTexte 4468">
          <a:extLst>
            <a:ext uri="{FF2B5EF4-FFF2-40B4-BE49-F238E27FC236}">
              <a16:creationId xmlns:a16="http://schemas.microsoft.com/office/drawing/2014/main" id="{329DFF69-F9E6-46B4-A8BE-FDA13A2CDDAD}"/>
            </a:ext>
          </a:extLst>
        </xdr:cNvPr>
        <xdr:cNvSpPr txBox="1"/>
      </xdr:nvSpPr>
      <xdr:spPr>
        <a:xfrm>
          <a:off x="247650" y="922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4470" name="ZoneTexte 4469">
          <a:extLst>
            <a:ext uri="{FF2B5EF4-FFF2-40B4-BE49-F238E27FC236}">
              <a16:creationId xmlns:a16="http://schemas.microsoft.com/office/drawing/2014/main" id="{3739EC36-7984-4E6E-8689-6B53337C9B1D}"/>
            </a:ext>
          </a:extLst>
        </xdr:cNvPr>
        <xdr:cNvSpPr txBox="1"/>
      </xdr:nvSpPr>
      <xdr:spPr>
        <a:xfrm>
          <a:off x="247650" y="922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4471" name="ZoneTexte 4470">
          <a:extLst>
            <a:ext uri="{FF2B5EF4-FFF2-40B4-BE49-F238E27FC236}">
              <a16:creationId xmlns:a16="http://schemas.microsoft.com/office/drawing/2014/main" id="{E326938C-4E4A-4DA8-89FA-4DC5A078B5B2}"/>
            </a:ext>
          </a:extLst>
        </xdr:cNvPr>
        <xdr:cNvSpPr txBox="1"/>
      </xdr:nvSpPr>
      <xdr:spPr>
        <a:xfrm>
          <a:off x="247650" y="922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xdr:col>
      <xdr:colOff>0</xdr:colOff>
      <xdr:row>47</xdr:row>
      <xdr:rowOff>0</xdr:rowOff>
    </xdr:from>
    <xdr:ext cx="65" cy="172227"/>
    <xdr:sp macro="" textlink="">
      <xdr:nvSpPr>
        <xdr:cNvPr id="4472" name="ZoneTexte 4471">
          <a:extLst>
            <a:ext uri="{FF2B5EF4-FFF2-40B4-BE49-F238E27FC236}">
              <a16:creationId xmlns:a16="http://schemas.microsoft.com/office/drawing/2014/main" id="{F3E1D3E9-39C3-44B1-9416-277DF39A515F}"/>
            </a:ext>
          </a:extLst>
        </xdr:cNvPr>
        <xdr:cNvSpPr txBox="1"/>
      </xdr:nvSpPr>
      <xdr:spPr>
        <a:xfrm>
          <a:off x="247650" y="922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11</xdr:col>
      <xdr:colOff>666750</xdr:colOff>
      <xdr:row>5</xdr:row>
      <xdr:rowOff>1</xdr:rowOff>
    </xdr:from>
    <xdr:ext cx="3190875" cy="1788124"/>
    <xdr:pic>
      <xdr:nvPicPr>
        <xdr:cNvPr id="4473" name="Image 4472" descr="alt">
          <a:extLst>
            <a:ext uri="{FF2B5EF4-FFF2-40B4-BE49-F238E27FC236}">
              <a16:creationId xmlns:a16="http://schemas.microsoft.com/office/drawing/2014/main" id="{DDB9E0C9-280B-4DB8-9D1F-09B313BD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91850" y="952501"/>
          <a:ext cx="3190875" cy="17881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digitalrecruiters.com/blog/comment-transmettre-savoirs-entreprise" TargetMode="External"/><Relationship Id="rId13" Type="http://schemas.openxmlformats.org/officeDocument/2006/relationships/hyperlink" Target="https://lestalentsdalphonse.com/" TargetMode="External"/><Relationship Id="rId18" Type="http://schemas.openxmlformats.org/officeDocument/2006/relationships/hyperlink" Target="https://www.youtube.com/watch?v=btPDVf6Wd-I" TargetMode="External"/><Relationship Id="rId3" Type="http://schemas.openxmlformats.org/officeDocument/2006/relationships/hyperlink" Target="https://www.google.fr/search?q=piffom%C3%A9trie&amp;ie=utf-8&amp;oe=utf-8&amp;client=firefox-b&amp;gfe_rd=cr&amp;dcr=0&amp;ei=yYrYWZrKMYfAaMTIipgK" TargetMode="External"/><Relationship Id="rId21" Type="http://schemas.openxmlformats.org/officeDocument/2006/relationships/hyperlink" Target="http://www.franck-barbenoire.fr/extras/pate-imposee.ods" TargetMode="External"/><Relationship Id="rId7" Type="http://schemas.openxmlformats.org/officeDocument/2006/relationships/hyperlink" Target="https://www.manpowergroup.fr/contrat-de-generation-ii-%E2%80%93-la-transmission-enjeu-vital-pour-l%E2%80%99economie-et-la-societe/" TargetMode="External"/><Relationship Id="rId12" Type="http://schemas.openxmlformats.org/officeDocument/2006/relationships/hyperlink" Target="http://www.uprt.fr/detail.php?id=6&amp;titre=plan-du-site" TargetMode="External"/><Relationship Id="rId17" Type="http://schemas.openxmlformats.org/officeDocument/2006/relationships/hyperlink" Target="https://www.youtube.com/watch?v=Gqq59qZ_OOE" TargetMode="External"/><Relationship Id="rId25" Type="http://schemas.openxmlformats.org/officeDocument/2006/relationships/drawing" Target="../drawings/drawing1.xml"/><Relationship Id="rId2" Type="http://schemas.openxmlformats.org/officeDocument/2006/relationships/hyperlink" Target="http://www.excel-downloads.com/remository/Download/Professionnels/Planification-et-gestion-de-projets/SPACE.html" TargetMode="External"/><Relationship Id="rId16" Type="http://schemas.openxmlformats.org/officeDocument/2006/relationships/hyperlink" Target="https://www.youtube.com/watch?v=Nm--HJ1rXh0" TargetMode="External"/><Relationship Id="rId20" Type="http://schemas.openxmlformats.org/officeDocument/2006/relationships/hyperlink" Target="http://www.uprt.fr/index.php" TargetMode="External"/><Relationship Id="rId1" Type="http://schemas.openxmlformats.org/officeDocument/2006/relationships/hyperlink" Target="http://www.excel-downloads.com/forum/111720-space.html" TargetMode="External"/><Relationship Id="rId6" Type="http://schemas.openxmlformats.org/officeDocument/2006/relationships/hyperlink" Target="https://www.demos.fr/expertises-thematiques-ressources-humaines-et-transmission-des-savoirs" TargetMode="External"/><Relationship Id="rId11" Type="http://schemas.openxmlformats.org/officeDocument/2006/relationships/hyperlink" Target="https://hautsdefrance-aract.fr/wp-content/uploads/2016/01/guide-pour-action-transmettre-pour-perenniser.pdf" TargetMode="External"/><Relationship Id="rId24" Type="http://schemas.openxmlformats.org/officeDocument/2006/relationships/printerSettings" Target="../printerSettings/printerSettings1.bin"/><Relationship Id="rId5" Type="http://schemas.openxmlformats.org/officeDocument/2006/relationships/hyperlink" Target="https://www.youtube.com/watch?v=yUb6Lk9LynA" TargetMode="External"/><Relationship Id="rId15" Type="http://schemas.openxmlformats.org/officeDocument/2006/relationships/hyperlink" Target="https://www.youtube.com/watch?v=I4XA5qCNU5w" TargetMode="External"/><Relationship Id="rId23" Type="http://schemas.openxmlformats.org/officeDocument/2006/relationships/hyperlink" Target="https://www.youtube.com/watch?v=pdIIQ--QgwU" TargetMode="External"/><Relationship Id="rId10" Type="http://schemas.openxmlformats.org/officeDocument/2006/relationships/hyperlink" Target="https://bourgognefranchecomte.aract.fr/sites/default/files/2019-04/Guide_tse.pdf" TargetMode="External"/><Relationship Id="rId19" Type="http://schemas.openxmlformats.org/officeDocument/2006/relationships/hyperlink" Target="https://www.youtube.com/watch?v=EGtpqhNK3wQ" TargetMode="External"/><Relationship Id="rId4" Type="http://schemas.openxmlformats.org/officeDocument/2006/relationships/hyperlink" Target="https://www.google.fr/search?q=piffom%C3%A9trie&amp;ie=utf-8&amp;oe=utf-8&amp;client=firefox-b&amp;gfe_rd=cr&amp;dcr=0&amp;ei=yYrYWZrKMYfAaMTIipgK" TargetMode="External"/><Relationship Id="rId9" Type="http://schemas.openxmlformats.org/officeDocument/2006/relationships/hyperlink" Target="https://uimmauvergne.org/sites/default/files/Guide_transmission_savoirs_savoirfaire.pdf" TargetMode="External"/><Relationship Id="rId14" Type="http://schemas.openxmlformats.org/officeDocument/2006/relationships/hyperlink" Target="https://www.youtube.com/watch?v=Hgdab911xr4" TargetMode="External"/><Relationship Id="rId22" Type="http://schemas.openxmlformats.org/officeDocument/2006/relationships/hyperlink" Target="http://www.franck-barbenoire.fr/posts/2014/07/03/taux-hydratation/"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www.lafolleaventuredemelanie.com/chiffres-cles-calculer-le-nombre-de-part-pour-un-entremets.htm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meilleurduchef.com/cgi/mdc/l/fr/boutique/produits/goi-cercle_tarte_haut_10.html" TargetMode="External"/><Relationship Id="rId13" Type="http://schemas.openxmlformats.org/officeDocument/2006/relationships/hyperlink" Target="http://www.florilege-gourmand.fr/a-propos/entremets/" TargetMode="External"/><Relationship Id="rId18" Type="http://schemas.openxmlformats.org/officeDocument/2006/relationships/hyperlink" Target="http://www.cestmafournee.com/2013/06/quelles-quantites-pour-mon-moule.html" TargetMode="External"/><Relationship Id="rId26" Type="http://schemas.openxmlformats.org/officeDocument/2006/relationships/hyperlink" Target="https://pastel.archives-ouvertes.fr/file/index/docid/501015/filename/2007AGPT0085.pdf" TargetMode="External"/><Relationship Id="rId3" Type="http://schemas.openxmlformats.org/officeDocument/2006/relationships/hyperlink" Target="http://www.fao.org/docrep/t4280f/T4280F0i.htm" TargetMode="External"/><Relationship Id="rId21" Type="http://schemas.openxmlformats.org/officeDocument/2006/relationships/hyperlink" Target="https://fr.wikipedia.org/wiki/Masse_volumique" TargetMode="External"/><Relationship Id="rId7" Type="http://schemas.openxmlformats.org/officeDocument/2006/relationships/hyperlink" Target="https://www.meilleurduchef.com/cgi/mdc/l/fr/boutique/patisserie-boulangerie/cercles-cadres/cercle-tarte.html" TargetMode="External"/><Relationship Id="rId12" Type="http://schemas.openxmlformats.org/officeDocument/2006/relationships/hyperlink" Target="http://pochadouilles.canalblog.com/" TargetMode="External"/><Relationship Id="rId17" Type="http://schemas.openxmlformats.org/officeDocument/2006/relationships/hyperlink" Target="http://www.la-recette-de-cuisine.com/trucs-et-astuces/trucs-astuces-comment-improviser-un-cercle-a-patisserie.html" TargetMode="External"/><Relationship Id="rId25" Type="http://schemas.openxmlformats.org/officeDocument/2006/relationships/hyperlink" Target="http://patisserie.dumontweb.com/bonasavoir/conversions-recettes.html" TargetMode="External"/><Relationship Id="rId2" Type="http://schemas.openxmlformats.org/officeDocument/2006/relationships/hyperlink" Target="https://www.unitjuggler.com/convertir-volume-de-cm3-en-l.html?val=600" TargetMode="External"/><Relationship Id="rId16" Type="http://schemas.openxmlformats.org/officeDocument/2006/relationships/hyperlink" Target="http://www.lafolleaventuredemelanie.com/chiffres-cles-calculer-le-nombre-de-part-pour-un-entremets.html" TargetMode="External"/><Relationship Id="rId20" Type="http://schemas.openxmlformats.org/officeDocument/2006/relationships/hyperlink" Target="http://www.unitjuggler.com/density-conversions.html" TargetMode="External"/><Relationship Id="rId1" Type="http://schemas.openxmlformats.org/officeDocument/2006/relationships/hyperlink" Target="https://www.unitjuggler.com/convertir-volume-de-l-en-cm3.html" TargetMode="External"/><Relationship Id="rId6" Type="http://schemas.openxmlformats.org/officeDocument/2006/relationships/hyperlink" Target="http://pages.infinit.net/pagesweb/equivalences/vol.htm" TargetMode="External"/><Relationship Id="rId11" Type="http://schemas.openxmlformats.org/officeDocument/2006/relationships/hyperlink" Target="https://www.likeachef.fr/les-videos/foncer-un-cercle-a-tarte" TargetMode="External"/><Relationship Id="rId24" Type="http://schemas.openxmlformats.org/officeDocument/2006/relationships/hyperlink" Target="https://fr.wikipedia.org/wiki/Masse_volumique" TargetMode="External"/><Relationship Id="rId5" Type="http://schemas.openxmlformats.org/officeDocument/2006/relationships/hyperlink" Target="http://pages.infinit.net/pagesweb/equivalences/ing.htm" TargetMode="External"/><Relationship Id="rId15" Type="http://schemas.openxmlformats.org/officeDocument/2006/relationships/hyperlink" Target="http://www.cestmafournee.com/2011/11/la-tarte-au-citron-version-2.html" TargetMode="External"/><Relationship Id="rId23" Type="http://schemas.openxmlformats.org/officeDocument/2006/relationships/hyperlink" Target="http://www.google.com/patents/EP1817959B1?cl=fr" TargetMode="External"/><Relationship Id="rId28" Type="http://schemas.openxmlformats.org/officeDocument/2006/relationships/drawing" Target="../drawings/drawing4.xml"/><Relationship Id="rId10" Type="http://schemas.openxmlformats.org/officeDocument/2006/relationships/hyperlink" Target="http://www.flux-info.fr/cuisine/recette-152899-Cercle-a-tarte-8-cm-hauteur-2-cm---Cook-Shop.html" TargetMode="External"/><Relationship Id="rId19" Type="http://schemas.openxmlformats.org/officeDocument/2006/relationships/hyperlink" Target="http://www.mercotte.fr/2006/02/13/une-journee-avec-christophe-felder-trucs-et-astuces/" TargetMode="External"/><Relationship Id="rId4" Type="http://schemas.openxmlformats.org/officeDocument/2006/relationships/hyperlink" Target="http://fashion.maman.over-blog.com/article-conversion-huile-beurre-eau-120981117.html" TargetMode="External"/><Relationship Id="rId9" Type="http://schemas.openxmlformats.org/officeDocument/2006/relationships/hyperlink" Target="http://www.deco-relief.fr/category.php?id_category=223" TargetMode="External"/><Relationship Id="rId14" Type="http://schemas.openxmlformats.org/officeDocument/2006/relationships/hyperlink" Target="http://www.marmiton.org/recettes/recette_gateau-mousse-de-mascarpone-framboises-et-biscuits-roses-de-reims_167837.aspx" TargetMode="External"/><Relationship Id="rId22" Type="http://schemas.openxmlformats.org/officeDocument/2006/relationships/hyperlink" Target="http://patisserie.dumontweb.com/bonasavoir/conversions-usuelles.html" TargetMode="External"/><Relationship Id="rId27" Type="http://schemas.openxmlformats.org/officeDocument/2006/relationships/hyperlink" Target="http://www.lafolleaventuredemelanie.com/chiffres-cles-calculer-les-quantites-d-ingredients-d-un-cercle-a-un-autre.html"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7" Type="http://schemas.openxmlformats.org/officeDocument/2006/relationships/drawing" Target="../drawings/drawing5.xml"/><Relationship Id="rId2" Type="http://schemas.openxmlformats.org/officeDocument/2006/relationships/hyperlink" Target="http://www.1001cocktails.com/magazine/savoir-faire/cocktails-a-etages"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s://www.youtube.com/watch?v=qESfTUVs-rM" TargetMode="External"/><Relationship Id="rId5" Type="http://schemas.openxmlformats.org/officeDocument/2006/relationships/hyperlink" Target="https://www.youtube.com/watch?v=exqLsCla_X4" TargetMode="External"/><Relationship Id="rId4" Type="http://schemas.openxmlformats.org/officeDocument/2006/relationships/hyperlink" Target="http://www.cuisinealafrancaise.com/fr/2-poids-et-mesures"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youtube.com/channel/UCo40klt5fuqpLU3g-H5q7DA" TargetMode="External"/><Relationship Id="rId3" Type="http://schemas.openxmlformats.org/officeDocument/2006/relationships/hyperlink" Target="http://webtv.ac-versailles.fr/restauration/Patisserie" TargetMode="External"/><Relationship Id="rId7" Type="http://schemas.openxmlformats.org/officeDocument/2006/relationships/hyperlink" Target="https://webtv.hotellerie-restauration.ac-versailles.fr/Cuisine" TargetMode="External"/><Relationship Id="rId12" Type="http://schemas.openxmlformats.org/officeDocument/2006/relationships/drawing" Target="../drawings/drawing6.xml"/><Relationship Id="rId2" Type="http://schemas.openxmlformats.org/officeDocument/2006/relationships/hyperlink" Target="http://forum.excel-pratique.com/excel/donner-la-forme-de-carres-reguliers-a-toutes-les-cellules-t9229.html" TargetMode="External"/><Relationship Id="rId1" Type="http://schemas.openxmlformats.org/officeDocument/2006/relationships/hyperlink" Target="http://www.cestmafournee.com/2013/06/quelles-quantites-pour-mon-moule.html" TargetMode="External"/><Relationship Id="rId6" Type="http://schemas.openxmlformats.org/officeDocument/2006/relationships/hyperlink" Target="http://www.espacegraphique.com/blog/art-floral/faire-un-gateau-vegetal-avec-les-fleurs-du-jardin-2724" TargetMode="External"/><Relationship Id="rId11" Type="http://schemas.openxmlformats.org/officeDocument/2006/relationships/printerSettings" Target="../printerSettings/printerSettings7.bin"/><Relationship Id="rId5" Type="http://schemas.openxmlformats.org/officeDocument/2006/relationships/hyperlink" Target="https://www.youtube.com/results?search_query=wedding+cake" TargetMode="External"/><Relationship Id="rId10" Type="http://schemas.openxmlformats.org/officeDocument/2006/relationships/hyperlink" Target="https://www.google.fr/search?q=cake+design&amp;source=lmns&amp;bih=861&amp;biw=1600&amp;hl=fr&amp;sa=X&amp;ved=2ahUKEwjH-PzO45r_AhVRpycCHXUyBmEQ_AUoAHoECAEQAA" TargetMode="External"/><Relationship Id="rId4" Type="http://schemas.openxmlformats.org/officeDocument/2006/relationships/hyperlink" Target="https://www.google.fr/search?q=wedding+cake&amp;espv=2&amp;biw=1600&amp;bih=861&amp;tbm=isch&amp;tbo=u&amp;source=univ&amp;sa=X&amp;ved=0ahUKEwiv0prUhKnKAhWB7xQKHddYAJ8QsAQIIQ&amp;dpr=0.9" TargetMode="External"/><Relationship Id="rId9" Type="http://schemas.openxmlformats.org/officeDocument/2006/relationships/hyperlink" Target="https://www.google.fr/search?q=Rapha%C3%ABl+Haumont&amp;client=firefox-b&amp;hl=fr&amp;biw=1902&amp;bih=896&amp;tbm=vid&amp;ei=SLt0ZKzgF9irkdUP46i86A8&amp;ved=0ahUKEwispNX14pr_AhXYVaQEHWMUD_0Q4dUDCAw&amp;oq=Rapha%C3%ABl+Haumont&amp;gs_lcp=Cg1nd3Mtd2l6LXZpZGVvEAxQAFgAYABoAHAAeACAAQCIAQCSAQCYAQA&amp;sclient=gws-wiz-video"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matoumatheux.mschpff.eu/num/fractions/6/cocktail3.html" TargetMode="External"/><Relationship Id="rId21" Type="http://schemas.openxmlformats.org/officeDocument/2006/relationships/hyperlink" Target="https://ressources.sesamath.net/matoumatheux/www/num/puissances/gateau.htm" TargetMode="External"/><Relationship Id="rId42" Type="http://schemas.openxmlformats.org/officeDocument/2006/relationships/hyperlink" Target="https://www.lumni.fr/video/resoudre-des-situations-simples-de-proportionnalite" TargetMode="External"/><Relationship Id="rId47" Type="http://schemas.openxmlformats.org/officeDocument/2006/relationships/hyperlink" Target="https://www.lumni.fr/video/les-fractions-egalite-comparaison-et-operations" TargetMode="External"/><Relationship Id="rId63" Type="http://schemas.openxmlformats.org/officeDocument/2006/relationships/hyperlink" Target="https://www.fondation-lamap.org/fr/page/9865/partenaires-scientifiques-pour-la-classe-comprendre" TargetMode="External"/><Relationship Id="rId68" Type="http://schemas.openxmlformats.org/officeDocument/2006/relationships/hyperlink" Target="https://eduscol.education.fr/1742/programmes-et-ressources-en-serie-stmg" TargetMode="External"/><Relationship Id="rId16" Type="http://schemas.openxmlformats.org/officeDocument/2006/relationships/hyperlink" Target="http://matoumatheux.mschpff.eu/geom/cercle/accueil6.html" TargetMode="External"/><Relationship Id="rId11" Type="http://schemas.openxmlformats.org/officeDocument/2006/relationships/hyperlink" Target="http://matoumatheux.ac-rennes.fr/cours/mesures/convmasse.htm" TargetMode="External"/><Relationship Id="rId32" Type="http://schemas.openxmlformats.org/officeDocument/2006/relationships/hyperlink" Target="http://matoumatheux.mschpff.eu/num/probleme/balananas.html" TargetMode="External"/><Relationship Id="rId37" Type="http://schemas.openxmlformats.org/officeDocument/2006/relationships/hyperlink" Target="https://ressources.sesamath.net/matoumatheux/www/num/diviseur/probleme1.htm" TargetMode="External"/><Relationship Id="rId53" Type="http://schemas.openxmlformats.org/officeDocument/2006/relationships/hyperlink" Target="https://www.lumni.fr/video/marches-et-prix" TargetMode="External"/><Relationship Id="rId58" Type="http://schemas.openxmlformats.org/officeDocument/2006/relationships/hyperlink" Target="https://www.citeco.fr/recherche?&amp;recommande=1" TargetMode="External"/><Relationship Id="rId74" Type="http://schemas.openxmlformats.org/officeDocument/2006/relationships/hyperlink" Target="https://ressources.sesamath.net/matoumatheux/www/num/proportionnalite/6/boulangerie.htm" TargetMode="External"/><Relationship Id="rId79" Type="http://schemas.openxmlformats.org/officeDocument/2006/relationships/hyperlink" Target="http://matoumatheux.mschpff.eu/liens.html" TargetMode="External"/><Relationship Id="rId5" Type="http://schemas.openxmlformats.org/officeDocument/2006/relationships/hyperlink" Target="https://ressources.sesamath.net/matoumatheux/www/num/proportionnalite/6/far.htm" TargetMode="External"/><Relationship Id="rId61" Type="http://schemas.openxmlformats.org/officeDocument/2006/relationships/hyperlink" Target="http://matoumatheux.ac-rennes.fr/num/probleme/classer.htm" TargetMode="External"/><Relationship Id="rId19" Type="http://schemas.openxmlformats.org/officeDocument/2006/relationships/hyperlink" Target="http://matoumatheux.mschpff.eu/geom/solides/5/cylindre.html" TargetMode="External"/><Relationship Id="rId14" Type="http://schemas.openxmlformats.org/officeDocument/2006/relationships/hyperlink" Target="https://ressources.sesamath.net/matoumatheux/www/geom/cercle/Bebert11.htm" TargetMode="External"/><Relationship Id="rId22" Type="http://schemas.openxmlformats.org/officeDocument/2006/relationships/hyperlink" Target="http://matoumatheux.ac-rennes.fr/cours/aire/airerect.htm" TargetMode="External"/><Relationship Id="rId27" Type="http://schemas.openxmlformats.org/officeDocument/2006/relationships/hyperlink" Target="http://matoumatheux.mschpff.eu/num/fractions/6/cocktail4.html" TargetMode="External"/><Relationship Id="rId30" Type="http://schemas.openxmlformats.org/officeDocument/2006/relationships/hyperlink" Target="http://matoumatheux.ac-rennes.fr/num/proportionnalite/6/gateauriz.htm" TargetMode="External"/><Relationship Id="rId35" Type="http://schemas.openxmlformats.org/officeDocument/2006/relationships/hyperlink" Target="https://ressources.sesamath.net/matoumatheux/www/num/courbe/casserole.htm" TargetMode="External"/><Relationship Id="rId43" Type="http://schemas.openxmlformats.org/officeDocument/2006/relationships/hyperlink" Target="https://www.lumni.fr/video/proportionnalite" TargetMode="External"/><Relationship Id="rId48" Type="http://schemas.openxmlformats.org/officeDocument/2006/relationships/hyperlink" Target="https://www.lumni.fr/video/volumes-et-contenances" TargetMode="External"/><Relationship Id="rId56" Type="http://schemas.openxmlformats.org/officeDocument/2006/relationships/hyperlink" Target="https://www.youtube.com/channel/UCmL2njvaZBbU0i7ELxJHffw/playlists" TargetMode="External"/><Relationship Id="rId64" Type="http://schemas.openxmlformats.org/officeDocument/2006/relationships/hyperlink" Target="https://www.lumni.fr/primaire/cm2/mathematiques" TargetMode="External"/><Relationship Id="rId69" Type="http://schemas.openxmlformats.org/officeDocument/2006/relationships/hyperlink" Target="https://eduscol.education.fr/1765/programmes-et-ressources-en-economie-gestion-voie-professionnelle" TargetMode="External"/><Relationship Id="rId77" Type="http://schemas.openxmlformats.org/officeDocument/2006/relationships/hyperlink" Target="http://matoumatheux.mschpff.eu/accueil.html" TargetMode="External"/><Relationship Id="rId8" Type="http://schemas.openxmlformats.org/officeDocument/2006/relationships/hyperlink" Target="http://matoumatheux.mschpff.eu/accueilniveaux/accueil6.html" TargetMode="External"/><Relationship Id="rId51" Type="http://schemas.openxmlformats.org/officeDocument/2006/relationships/hyperlink" Target="https://www.lumni.fr/video/linformation-chiffree" TargetMode="External"/><Relationship Id="rId72" Type="http://schemas.openxmlformats.org/officeDocument/2006/relationships/hyperlink" Target="https://eduscol.education.fr/1995/continuite-pedagogique-en-biotechnologies-et-sciences-et-techniques-medico-sociales" TargetMode="External"/><Relationship Id="rId80" Type="http://schemas.openxmlformats.org/officeDocument/2006/relationships/printerSettings" Target="../printerSettings/printerSettings8.bin"/><Relationship Id="rId3" Type="http://schemas.openxmlformats.org/officeDocument/2006/relationships/hyperlink" Target="https://ressources.sesamath.net/matoumatheux/www/num/entier/Franco/tables/ordreF.htm" TargetMode="External"/><Relationship Id="rId12" Type="http://schemas.openxmlformats.org/officeDocument/2006/relationships/hyperlink" Target="https://ressources.sesamath.net/matoumatheux/www/cours/mesures/convmasse.htm" TargetMode="External"/><Relationship Id="rId17" Type="http://schemas.openxmlformats.org/officeDocument/2006/relationships/hyperlink" Target="http://matoumatheux.mschpff.eu/geom/aire/accueil6.html" TargetMode="External"/><Relationship Id="rId25" Type="http://schemas.openxmlformats.org/officeDocument/2006/relationships/hyperlink" Target="http://matoumatheux.mschpff.eu/num/fractions/6/cocktail2.html" TargetMode="External"/><Relationship Id="rId33" Type="http://schemas.openxmlformats.org/officeDocument/2006/relationships/hyperlink" Target="http://matoumatheux.mschpff.eu/num/fractions/6/tangram6.html" TargetMode="External"/><Relationship Id="rId38" Type="http://schemas.openxmlformats.org/officeDocument/2006/relationships/hyperlink" Target="https://lesfondamentaux.reseau-canope.fr/discipline/mathematiques.html" TargetMode="External"/><Relationship Id="rId46" Type="http://schemas.openxmlformats.org/officeDocument/2006/relationships/hyperlink" Target="https://www.lumni.fr/dossier/les-fractions" TargetMode="External"/><Relationship Id="rId59" Type="http://schemas.openxmlformats.org/officeDocument/2006/relationships/hyperlink" Target="https://www.mesquestionsdargent.fr/budget/faire-mes-comptes" TargetMode="External"/><Relationship Id="rId67" Type="http://schemas.openxmlformats.org/officeDocument/2006/relationships/hyperlink" Target="https://eduscol.education.fr/180/education-financiere-et-budgetaire" TargetMode="External"/><Relationship Id="rId20" Type="http://schemas.openxmlformats.org/officeDocument/2006/relationships/hyperlink" Target="http://matoumatheux.ac-rennes.fr/num/puissances/gateau.htm" TargetMode="External"/><Relationship Id="rId41" Type="http://schemas.openxmlformats.org/officeDocument/2006/relationships/hyperlink" Target="https://www.lumni.fr/video/le-menu-de-la-cantine-les-arbres-de-probabilites" TargetMode="External"/><Relationship Id="rId54" Type="http://schemas.openxmlformats.org/officeDocument/2006/relationships/hyperlink" Target="https://www.youtube.com/user/MathematiquesTV/videos" TargetMode="External"/><Relationship Id="rId62" Type="http://schemas.openxmlformats.org/officeDocument/2006/relationships/hyperlink" Target="https://eduscol.education.fr/184/enseigner-le-vocabulaire" TargetMode="External"/><Relationship Id="rId70" Type="http://schemas.openxmlformats.org/officeDocument/2006/relationships/hyperlink" Target="https://culturemath.ens.fr/sitemap" TargetMode="External"/><Relationship Id="rId75" Type="http://schemas.openxmlformats.org/officeDocument/2006/relationships/hyperlink" Target="https://lesfondamentaux.reseau-canope.fr/discipline/mathematiques.html" TargetMode="External"/><Relationship Id="rId1" Type="http://schemas.openxmlformats.org/officeDocument/2006/relationships/hyperlink" Target="http://matoumatheux.ac-rennes.fr/num/fractions/6/poisson.htm" TargetMode="External"/><Relationship Id="rId6" Type="http://schemas.openxmlformats.org/officeDocument/2006/relationships/hyperlink" Target="http://matoumatheux.ac-rennes.fr/num/proportionnalite/6/boulangerie.htm" TargetMode="External"/><Relationship Id="rId15" Type="http://schemas.openxmlformats.org/officeDocument/2006/relationships/hyperlink" Target="http://matoumatheux.mschpff.eu/geom/cercle/accueil6.htm" TargetMode="External"/><Relationship Id="rId23" Type="http://schemas.openxmlformats.org/officeDocument/2006/relationships/hyperlink" Target="https://ressources.sesamath.net/matoumatheux/www/cours/aire/airerect.htm" TargetMode="External"/><Relationship Id="rId28" Type="http://schemas.openxmlformats.org/officeDocument/2006/relationships/hyperlink" Target="http://matoumatheux.mschpff.eu/num/proportionnalite/6/creme.html" TargetMode="External"/><Relationship Id="rId36" Type="http://schemas.openxmlformats.org/officeDocument/2006/relationships/hyperlink" Target="http://matoumatheux.ac-rennes.fr/num/diviseur/probleme1.htm" TargetMode="External"/><Relationship Id="rId49" Type="http://schemas.openxmlformats.org/officeDocument/2006/relationships/hyperlink" Target="https://www.lumni.fr/video/calculs-de-durees-2-juin" TargetMode="External"/><Relationship Id="rId57" Type="http://schemas.openxmlformats.org/officeDocument/2006/relationships/hyperlink" Target="https://abc-economie.banque-france.fr/" TargetMode="External"/><Relationship Id="rId10" Type="http://schemas.openxmlformats.org/officeDocument/2006/relationships/hyperlink" Target="https://ressources.sesamath.net/matoumatheux/www/cours/mesures/convlong.htm" TargetMode="External"/><Relationship Id="rId31" Type="http://schemas.openxmlformats.org/officeDocument/2006/relationships/hyperlink" Target="https://ressources.sesamath.net/matoumatheux/www/num/proportionnalite/6/gateauriz.htm" TargetMode="External"/><Relationship Id="rId44" Type="http://schemas.openxmlformats.org/officeDocument/2006/relationships/hyperlink" Target="https://www.lumni.fr/video/calculer-le-perimetre-d-un-rectangle-d-un-carre-et-d-un-disque" TargetMode="External"/><Relationship Id="rId52" Type="http://schemas.openxmlformats.org/officeDocument/2006/relationships/hyperlink" Target="https://www.lumni.fr/video/representation-des-donnees-tableaux-histogrammes-diagrammes-circulaires-26-mai" TargetMode="External"/><Relationship Id="rId60" Type="http://schemas.openxmlformats.org/officeDocument/2006/relationships/hyperlink" Target="https://ressources.sesamath.net/matoumatheux/www/num/probleme/classer.htm" TargetMode="External"/><Relationship Id="rId65" Type="http://schemas.openxmlformats.org/officeDocument/2006/relationships/hyperlink" Target="https://www.service-public.fr/particuliers/vosdroits/N20376" TargetMode="External"/><Relationship Id="rId73" Type="http://schemas.openxmlformats.org/officeDocument/2006/relationships/hyperlink" Target="https://www.lafinancepourtous.com/" TargetMode="External"/><Relationship Id="rId78" Type="http://schemas.openxmlformats.org/officeDocument/2006/relationships/hyperlink" Target="https://ressources.sesamath.net/matoumatheux/www/accueilniveaux/accueilpratiques4.htm" TargetMode="External"/><Relationship Id="rId81" Type="http://schemas.openxmlformats.org/officeDocument/2006/relationships/drawing" Target="../drawings/drawing7.xml"/><Relationship Id="rId4" Type="http://schemas.openxmlformats.org/officeDocument/2006/relationships/hyperlink" Target="http://matoumatheux.ac-rennes.fr/num/proportionnalite/6/far.htm" TargetMode="External"/><Relationship Id="rId9" Type="http://schemas.openxmlformats.org/officeDocument/2006/relationships/hyperlink" Target="http://matoumatheux.ac-rennes.fr/cours/mesures/convlong.htm" TargetMode="External"/><Relationship Id="rId13" Type="http://schemas.openxmlformats.org/officeDocument/2006/relationships/hyperlink" Target="http://matoumatheux.ac-rennes.fr/geom/cercle/Bebert11.htm" TargetMode="External"/><Relationship Id="rId18" Type="http://schemas.openxmlformats.org/officeDocument/2006/relationships/hyperlink" Target="http://matoumatheux.mschpff.eu/geom/solides/6/ruban.html" TargetMode="External"/><Relationship Id="rId39" Type="http://schemas.openxmlformats.org/officeDocument/2006/relationships/hyperlink" Target="https://www.lumni.fr/serie/la-maison-lumni-lycee" TargetMode="External"/><Relationship Id="rId34" Type="http://schemas.openxmlformats.org/officeDocument/2006/relationships/hyperlink" Target="http://matoumatheux.ac-rennes.fr/num/courbe/casserole.htm" TargetMode="External"/><Relationship Id="rId50" Type="http://schemas.openxmlformats.org/officeDocument/2006/relationships/hyperlink" Target="https://www.lumni.fr/video/mesurer-et-convertir-des-durees" TargetMode="External"/><Relationship Id="rId55" Type="http://schemas.openxmlformats.org/officeDocument/2006/relationships/hyperlink" Target="https://www.reseau-canope.fr/cpro-education.html" TargetMode="External"/><Relationship Id="rId76" Type="http://schemas.openxmlformats.org/officeDocument/2006/relationships/hyperlink" Target="http://matoumatheux.mschpff.eu/accueil.html" TargetMode="External"/><Relationship Id="rId7" Type="http://schemas.openxmlformats.org/officeDocument/2006/relationships/hyperlink" Target="http://matoumatheux.ac-rennes.fr/num/numeration/doigt.htm" TargetMode="External"/><Relationship Id="rId71" Type="http://schemas.openxmlformats.org/officeDocument/2006/relationships/hyperlink" Target="http://cle.ens-lyon.fr/" TargetMode="External"/><Relationship Id="rId2" Type="http://schemas.openxmlformats.org/officeDocument/2006/relationships/hyperlink" Target="https://ressources.sesamath.net/matoumatheux/www/num/fractions/6/poisson.htm" TargetMode="External"/><Relationship Id="rId29" Type="http://schemas.openxmlformats.org/officeDocument/2006/relationships/hyperlink" Target="https://ressources.sesamath.net/matoumatheux/www/num/fractions/6/fractionsM2.htm" TargetMode="External"/><Relationship Id="rId24" Type="http://schemas.openxmlformats.org/officeDocument/2006/relationships/hyperlink" Target="http://matoumatheux.mschpff.eu/num/fractions/6/menthe1.html" TargetMode="External"/><Relationship Id="rId40" Type="http://schemas.openxmlformats.org/officeDocument/2006/relationships/hyperlink" Target="https://lesfondamentaux.reseau-canope.fr/discipline/mathematiques/organisation-et-gestion-des-donnees/resolution-de-problemes/utiliser-la-regle-de-trois.html" TargetMode="External"/><Relationship Id="rId45" Type="http://schemas.openxmlformats.org/officeDocument/2006/relationships/hyperlink" Target="https://www.lumni.fr/video/les-fractions-10-avril" TargetMode="External"/><Relationship Id="rId66" Type="http://schemas.openxmlformats.org/officeDocument/2006/relationships/hyperlink" Target="https://cache.media.eduscol.education.fr/file/EFB/74/3/RA20_Lycee_GT_2-1-T_SES_BDF-ressources-complementaires_1302743.pdf"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www.mercotte.fr/farines-et-fecules/" TargetMode="External"/><Relationship Id="rId7" Type="http://schemas.openxmlformats.org/officeDocument/2006/relationships/drawing" Target="../drawings/drawing8.xml"/><Relationship Id="rId2" Type="http://schemas.openxmlformats.org/officeDocument/2006/relationships/hyperlink" Target="http://www.mylittlerecettes.com/cap-patissier-les-oeufs-en-patisserie/" TargetMode="External"/><Relationship Id="rId1" Type="http://schemas.openxmlformats.org/officeDocument/2006/relationships/hyperlink" Target="http://www.mercotte.fr/farines-et-fecules/" TargetMode="External"/><Relationship Id="rId6" Type="http://schemas.openxmlformats.org/officeDocument/2006/relationships/hyperlink" Target="http://www.mercotte.fr/farines-et-fecules/" TargetMode="External"/><Relationship Id="rId5" Type="http://schemas.openxmlformats.org/officeDocument/2006/relationships/hyperlink" Target="http://www.mylittlerecettes.com/cap-patissier-les-oeufs-en-patisserie/" TargetMode="External"/><Relationship Id="rId4" Type="http://schemas.openxmlformats.org/officeDocument/2006/relationships/hyperlink" Target="http://www.mylittlerecettes.com/cap-patissier-les-oeufs-en-patisserie/"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hyperlink" Target="https://temps-action.com/classer-ses-documents-sur-ordinateur" TargetMode="External"/><Relationship Id="rId7" Type="http://schemas.openxmlformats.org/officeDocument/2006/relationships/drawing" Target="../drawings/drawing2.xml"/><Relationship Id="rId2" Type="http://schemas.openxmlformats.org/officeDocument/2006/relationships/hyperlink" Target="https://www.youtube.com/watch?v=pgDqto-tZ9I" TargetMode="External"/><Relationship Id="rId1" Type="http://schemas.openxmlformats.org/officeDocument/2006/relationships/hyperlink" Target="https://www.3mfrance.fr/3M/fr_FR/post-it-notes/ideas/collaborate/" TargetMode="External"/><Relationship Id="rId6" Type="http://schemas.openxmlformats.org/officeDocument/2006/relationships/printerSettings" Target="../printerSettings/printerSettings2.bin"/><Relationship Id="rId5" Type="http://schemas.openxmlformats.org/officeDocument/2006/relationships/hyperlink" Target="https://www.01net.com/astuces/windows-10-15-astuces-pour-maitriser-l-explorateur-de-fichiers-comme-un-pro-2013249.html" TargetMode="External"/><Relationship Id="rId4" Type="http://schemas.openxmlformats.org/officeDocument/2006/relationships/hyperlink" Target="https://www.naept.com/blog/organiser-vos-documents-nommer-stocker-classe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hyperlink" Target="http://www.mylittlerecettes.com/cap-patissier-les-oeufs-en-patisserie/"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mathgoodies.com/francais/volume2/circle_area_fr.html" TargetMode="External"/><Relationship Id="rId2" Type="http://schemas.openxmlformats.org/officeDocument/2006/relationships/hyperlink" Target="https://www.youtube.com/watch?v=89FvqzprbOY" TargetMode="External"/><Relationship Id="rId1" Type="http://schemas.openxmlformats.org/officeDocument/2006/relationships/hyperlink" Target="http://jacobinsmaths.free.fr/3eme/brevet/annee2012/annales_brevet_2012-06-groupe1b1-correction.pdf" TargetMode="Externa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cestmamanquilafait.com/wordpress/recettes-sucrees/pieces-montees-americaines/pieces-montees-tutoriels/tableaudequantitedepateasucrepartailleformedugateau3d" TargetMode="External"/><Relationship Id="rId2" Type="http://schemas.openxmlformats.org/officeDocument/2006/relationships/hyperlink" Target="http://ecogestlp.ac-rouen.fr/farinedessert/patisserie/BRISEE-FONCER-TRAITEUR.pdf" TargetMode="External"/><Relationship Id="rId1" Type="http://schemas.openxmlformats.org/officeDocument/2006/relationships/hyperlink" Target="http://ecogestlp.ac-rouen.fr/farinedessert/patisserie/BRISEE-FONCER-TRAITEUR.pdf" TargetMode="External"/><Relationship Id="rId4"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lafolleaventuredemelanie.com/chiffres-cles-calculer-le-nombre-de-part-pour-un-entremets.html" TargetMode="External"/><Relationship Id="rId1" Type="http://schemas.openxmlformats.org/officeDocument/2006/relationships/hyperlink" Target="http://www.lafolleaventuredemelanie.com/chiffres-cles-calculer-le-nombre-de-part-pour-un-entremets.html"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lafolleaventuredemelanie.com/chiffres-cles-calculer-le-nombre-de-part-pour-un-entremets.html" TargetMode="External"/><Relationship Id="rId2" Type="http://schemas.openxmlformats.org/officeDocument/2006/relationships/hyperlink" Target="http://jacobinsmaths.free.fr/3eme/brevet/annee2012/annales_brevet_2012-06-groupe1b1-correction.pdf" TargetMode="External"/><Relationship Id="rId1" Type="http://schemas.openxmlformats.org/officeDocument/2006/relationships/hyperlink" Target="http://www.lafolleaventuredemelanie.com/chiffres-cles-calculer-le-nombre-de-part-pour-un-entremets.html" TargetMode="External"/><Relationship Id="rId5" Type="http://schemas.openxmlformats.org/officeDocument/2006/relationships/hyperlink" Target="http://www.lafolleaventuredemelanie.com/chiffres-cles-calculer-le-nombre-de-part-pour-un-entremets.html" TargetMode="External"/><Relationship Id="rId4" Type="http://schemas.openxmlformats.org/officeDocument/2006/relationships/hyperlink" Target="http://www.lafolleaventuredemelanie.com/chiffres-cles-calculer-le-nombre-de-part-pour-un-entremet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A426C-9870-4DBA-8909-136EB91B01C3}">
  <dimension ref="A1:AR120"/>
  <sheetViews>
    <sheetView showZeros="0" tabSelected="1" showWhiteSpace="0" zoomScale="61" zoomScaleNormal="61" zoomScalePageLayoutView="58" workbookViewId="0">
      <selection activeCell="AB12" sqref="AB12"/>
    </sheetView>
  </sheetViews>
  <sheetFormatPr baseColWidth="10" defaultRowHeight="15" x14ac:dyDescent="0.25"/>
  <cols>
    <col min="1" max="1" width="14.5703125" style="1733" customWidth="1"/>
    <col min="2" max="6" width="11.42578125" style="1733"/>
    <col min="7" max="7" width="8" style="1733" customWidth="1"/>
    <col min="8" max="9" width="11.42578125" style="1733"/>
    <col min="10" max="10" width="21.7109375" style="1733" customWidth="1"/>
    <col min="11" max="11" width="12.140625" style="1733" customWidth="1"/>
    <col min="12" max="13" width="16" style="1760" bestFit="1" customWidth="1"/>
    <col min="14" max="16" width="11.42578125" style="1760"/>
    <col min="17" max="18" width="11.42578125" style="1534"/>
    <col min="19" max="19" width="16.5703125" style="1534" customWidth="1"/>
    <col min="20" max="20" width="11.42578125" style="1534"/>
    <col min="21" max="21" width="15.140625" style="1534" customWidth="1"/>
    <col min="22" max="22" width="11.7109375" style="1534" customWidth="1"/>
    <col min="23" max="23" width="17.28515625" style="1534" customWidth="1"/>
    <col min="24" max="24" width="13" style="1534" customWidth="1"/>
    <col min="25" max="25" width="18.42578125" style="1534" bestFit="1" customWidth="1"/>
    <col min="26" max="16384" width="11.42578125" style="1534"/>
  </cols>
  <sheetData>
    <row r="1" spans="1:32" ht="51.75" customHeight="1" x14ac:dyDescent="0.25">
      <c r="A1" s="1600"/>
      <c r="B1" s="1600"/>
      <c r="C1" s="1600"/>
      <c r="D1" s="1600"/>
      <c r="E1" s="1600"/>
      <c r="F1" s="1600"/>
      <c r="G1" s="1600"/>
      <c r="H1" s="1600"/>
      <c r="I1" s="1600"/>
      <c r="J1" s="1600"/>
      <c r="K1" s="1600"/>
      <c r="L1" s="1601"/>
      <c r="M1" s="1601"/>
      <c r="N1" s="1601"/>
      <c r="O1" s="1601"/>
      <c r="P1" s="1601"/>
      <c r="Q1" s="1602"/>
      <c r="R1" s="1602"/>
      <c r="S1" s="1602"/>
      <c r="T1" s="1602"/>
      <c r="U1" s="1602"/>
      <c r="V1" s="1602"/>
      <c r="W1" s="1602"/>
      <c r="X1" s="1602"/>
      <c r="Y1" s="1602"/>
      <c r="Z1" s="1602"/>
      <c r="AA1" s="1602"/>
      <c r="AB1" s="1602"/>
      <c r="AC1" s="1602"/>
      <c r="AD1" s="1603"/>
      <c r="AE1" s="1603"/>
      <c r="AF1" s="1603"/>
    </row>
    <row r="2" spans="1:32" ht="51.75" customHeight="1" x14ac:dyDescent="0.4">
      <c r="A2" s="1604"/>
      <c r="B2" s="1762" t="s">
        <v>1001</v>
      </c>
      <c r="C2" s="1762"/>
      <c r="D2" s="1762"/>
      <c r="E2" s="1762"/>
      <c r="F2" s="1762"/>
      <c r="G2" s="1762"/>
      <c r="H2" s="1762"/>
      <c r="I2" s="1762"/>
      <c r="J2" s="1762"/>
      <c r="K2" s="1762"/>
      <c r="L2" s="1762"/>
      <c r="M2" s="1762"/>
      <c r="N2" s="1762"/>
      <c r="O2" s="1762"/>
      <c r="P2" s="1762"/>
      <c r="Q2" s="1762"/>
      <c r="R2" s="1762"/>
      <c r="S2" s="1762"/>
      <c r="T2" s="1762"/>
      <c r="U2" s="1762"/>
      <c r="V2" s="1602"/>
      <c r="W2" s="1605" t="s">
        <v>1002</v>
      </c>
      <c r="X2" s="1605"/>
      <c r="Y2" s="1602"/>
      <c r="Z2" s="1602"/>
      <c r="AA2" s="1602"/>
      <c r="AB2" s="1602"/>
      <c r="AC2" s="1602"/>
      <c r="AD2" s="1603"/>
      <c r="AE2" s="1603"/>
      <c r="AF2" s="1603"/>
    </row>
    <row r="3" spans="1:32" ht="51.75" customHeight="1" x14ac:dyDescent="0.4">
      <c r="A3" s="1604"/>
      <c r="B3" s="1762"/>
      <c r="C3" s="1762"/>
      <c r="D3" s="1762"/>
      <c r="E3" s="1762"/>
      <c r="F3" s="1762"/>
      <c r="G3" s="1762"/>
      <c r="H3" s="1762"/>
      <c r="I3" s="1762"/>
      <c r="J3" s="1762"/>
      <c r="K3" s="1762"/>
      <c r="L3" s="1762"/>
      <c r="M3" s="1762"/>
      <c r="N3" s="1762"/>
      <c r="O3" s="1762"/>
      <c r="P3" s="1762"/>
      <c r="Q3" s="1762"/>
      <c r="R3" s="1762"/>
      <c r="S3" s="1762"/>
      <c r="T3" s="1762"/>
      <c r="U3" s="1762"/>
      <c r="V3" s="1602"/>
      <c r="W3" s="1606" t="s">
        <v>1003</v>
      </c>
      <c r="X3" s="1602"/>
      <c r="Y3" s="1602"/>
      <c r="Z3" s="1602"/>
      <c r="AA3" s="1602"/>
      <c r="AB3" s="1602"/>
      <c r="AC3" s="1602"/>
      <c r="AD3" s="1603"/>
      <c r="AE3" s="1603"/>
      <c r="AF3" s="1603"/>
    </row>
    <row r="4" spans="1:32" ht="51.75" customHeight="1" x14ac:dyDescent="0.5">
      <c r="A4" s="1604"/>
      <c r="B4" s="1604"/>
      <c r="C4" s="1604"/>
      <c r="D4" s="1607" t="s">
        <v>1004</v>
      </c>
      <c r="E4" s="1604"/>
      <c r="F4" s="1604"/>
      <c r="G4" s="1604"/>
      <c r="H4" s="1604"/>
      <c r="I4" s="1604"/>
      <c r="J4" s="1604"/>
      <c r="K4" s="1604"/>
      <c r="L4" s="1608"/>
      <c r="M4" s="1608"/>
      <c r="N4" s="1608"/>
      <c r="O4" s="1608"/>
      <c r="P4" s="1608"/>
      <c r="Q4" s="1609"/>
      <c r="R4" s="1609"/>
      <c r="S4" s="1609"/>
      <c r="T4" s="1609"/>
      <c r="U4" s="1609"/>
      <c r="V4" s="1602"/>
      <c r="W4" s="1602"/>
      <c r="X4" s="1602"/>
      <c r="Y4" s="1602"/>
      <c r="Z4" s="1602"/>
      <c r="AA4" s="1602"/>
      <c r="AB4" s="1602"/>
      <c r="AC4" s="1602"/>
      <c r="AD4" s="1603"/>
      <c r="AE4" s="1603"/>
      <c r="AF4" s="1603"/>
    </row>
    <row r="5" spans="1:32" ht="51.75" customHeight="1" x14ac:dyDescent="0.25">
      <c r="A5" s="1600"/>
      <c r="B5" s="1600"/>
      <c r="C5" s="1600"/>
      <c r="D5" s="1610"/>
      <c r="E5" s="1600"/>
      <c r="F5" s="1600"/>
      <c r="G5" s="1600"/>
      <c r="H5" s="1600"/>
      <c r="I5" s="1600"/>
      <c r="J5" s="1600"/>
      <c r="K5" s="1600"/>
      <c r="L5" s="1601"/>
      <c r="M5" s="1601"/>
      <c r="N5" s="1601"/>
      <c r="O5" s="1601"/>
      <c r="P5" s="1601"/>
      <c r="Q5" s="1602"/>
      <c r="R5" s="1602"/>
      <c r="S5" s="1602"/>
      <c r="T5" s="1602"/>
      <c r="U5" s="1602"/>
      <c r="V5" s="1602"/>
      <c r="W5" s="1602"/>
      <c r="X5" s="1602"/>
      <c r="Y5" s="1602"/>
      <c r="Z5" s="1602"/>
      <c r="AA5" s="1602"/>
      <c r="AB5" s="1602"/>
      <c r="AC5" s="1602"/>
      <c r="AD5" s="1603"/>
      <c r="AE5" s="1603"/>
      <c r="AF5" s="1603"/>
    </row>
    <row r="6" spans="1:32" ht="40.5" customHeight="1" x14ac:dyDescent="0.25">
      <c r="A6" s="1600"/>
      <c r="B6" s="1611" t="s">
        <v>1005</v>
      </c>
      <c r="C6" s="1600"/>
      <c r="D6" s="1600"/>
      <c r="E6" s="1600"/>
      <c r="F6" s="1600"/>
      <c r="G6" s="1600"/>
      <c r="H6" s="1600"/>
      <c r="I6" s="1601"/>
      <c r="J6" s="1600"/>
      <c r="K6" s="1600"/>
      <c r="L6" s="1601"/>
      <c r="M6" s="1601"/>
      <c r="N6" s="1601"/>
      <c r="O6" s="1601"/>
      <c r="P6" s="1601"/>
      <c r="Q6" s="1602"/>
      <c r="R6" s="1602"/>
      <c r="S6" s="1602"/>
      <c r="T6" s="1602"/>
      <c r="U6" s="1602"/>
      <c r="V6" s="1602"/>
      <c r="W6" s="1602"/>
      <c r="X6" s="1602"/>
      <c r="Y6" s="1602"/>
      <c r="Z6" s="1602"/>
      <c r="AA6" s="1602"/>
      <c r="AB6" s="1602"/>
      <c r="AC6" s="1602"/>
      <c r="AD6" s="1603"/>
      <c r="AE6"/>
      <c r="AF6" s="1603"/>
    </row>
    <row r="7" spans="1:32" ht="40.5" customHeight="1" x14ac:dyDescent="0.25">
      <c r="A7" s="1600"/>
      <c r="B7" s="1612" t="s">
        <v>1006</v>
      </c>
      <c r="C7" s="1613"/>
      <c r="D7" s="1600"/>
      <c r="E7" s="1600"/>
      <c r="F7" s="1600"/>
      <c r="G7" s="1600"/>
      <c r="H7" s="1600"/>
      <c r="I7" s="1601"/>
      <c r="J7" s="1600"/>
      <c r="K7" s="1600"/>
      <c r="L7" s="1601"/>
      <c r="M7" s="1601"/>
      <c r="N7" s="1601"/>
      <c r="O7" s="1601"/>
      <c r="P7" s="1601"/>
      <c r="Q7" s="1602"/>
      <c r="R7" s="1602"/>
      <c r="S7" s="1602"/>
      <c r="T7" s="1602"/>
      <c r="U7" s="1602"/>
      <c r="V7" s="1602"/>
      <c r="W7" s="1602"/>
      <c r="X7" s="1602"/>
      <c r="Y7" s="1602"/>
      <c r="Z7" s="1602"/>
      <c r="AA7" s="1602"/>
      <c r="AB7" s="1602"/>
      <c r="AC7" s="1602"/>
      <c r="AD7" s="1603"/>
      <c r="AE7"/>
      <c r="AF7" s="1603"/>
    </row>
    <row r="8" spans="1:32" ht="40.5" customHeight="1" x14ac:dyDescent="0.25">
      <c r="A8" s="1600"/>
      <c r="B8" s="1612"/>
      <c r="C8" s="1613"/>
      <c r="D8" s="1600"/>
      <c r="E8" s="1600"/>
      <c r="F8" s="1600"/>
      <c r="G8" s="1600"/>
      <c r="H8" s="1600"/>
      <c r="I8" s="1601"/>
      <c r="J8" s="1614" t="s">
        <v>1007</v>
      </c>
      <c r="K8" s="1763" t="s">
        <v>1008</v>
      </c>
      <c r="L8" s="1763"/>
      <c r="M8" s="1601"/>
      <c r="N8" s="1601"/>
      <c r="O8" s="1601"/>
      <c r="P8" s="1601"/>
      <c r="Q8" s="1602"/>
      <c r="R8" s="1602"/>
      <c r="S8" s="1602"/>
      <c r="T8" s="1602"/>
      <c r="U8" s="1602"/>
      <c r="V8" s="1602"/>
      <c r="W8" s="1602"/>
      <c r="X8" s="1602"/>
      <c r="Y8" s="1602"/>
      <c r="Z8" s="1602"/>
      <c r="AA8" s="1602"/>
      <c r="AB8" s="1602"/>
      <c r="AC8" s="1602"/>
      <c r="AD8" s="1603"/>
      <c r="AE8"/>
      <c r="AF8" s="1603"/>
    </row>
    <row r="9" spans="1:32" ht="40.5" customHeight="1" x14ac:dyDescent="0.25">
      <c r="A9" s="1600"/>
      <c r="B9" s="1615" t="s">
        <v>1009</v>
      </c>
      <c r="C9" s="1613"/>
      <c r="D9" s="1600"/>
      <c r="E9" s="1600"/>
      <c r="F9" s="1600"/>
      <c r="G9" s="1600"/>
      <c r="H9" s="1600"/>
      <c r="I9" s="1601"/>
      <c r="J9" s="1600"/>
      <c r="K9" s="1600"/>
      <c r="L9" s="1601"/>
      <c r="M9" s="1601"/>
      <c r="N9" s="1601"/>
      <c r="O9" s="1601"/>
      <c r="P9" s="1601"/>
      <c r="Q9" s="1602"/>
      <c r="R9" s="1602"/>
      <c r="S9" s="1602"/>
      <c r="T9" s="1602"/>
      <c r="U9" s="1602"/>
      <c r="V9" s="1602"/>
      <c r="W9" s="1606"/>
      <c r="X9" s="1602"/>
      <c r="Y9" s="1602"/>
      <c r="Z9" s="1602"/>
      <c r="AA9" s="1602"/>
      <c r="AB9" s="1602"/>
      <c r="AC9" s="1602"/>
      <c r="AD9" s="1603"/>
      <c r="AE9"/>
      <c r="AF9" s="1603"/>
    </row>
    <row r="10" spans="1:32" ht="40.5" customHeight="1" x14ac:dyDescent="0.25">
      <c r="A10" s="1600"/>
      <c r="B10" s="1616" t="s">
        <v>550</v>
      </c>
      <c r="C10" s="1613"/>
      <c r="D10" s="1600"/>
      <c r="E10" s="1600"/>
      <c r="F10" s="1600"/>
      <c r="G10" s="1600"/>
      <c r="H10" s="1600"/>
      <c r="I10" s="1601"/>
      <c r="J10" s="1600"/>
      <c r="K10" s="1600"/>
      <c r="L10" s="1601"/>
      <c r="M10" s="1601"/>
      <c r="N10" s="1601"/>
      <c r="O10" s="1601"/>
      <c r="P10" s="1601"/>
      <c r="Q10" s="1602"/>
      <c r="R10" s="1602"/>
      <c r="S10" s="1602"/>
      <c r="T10" s="1602"/>
      <c r="U10" s="1602"/>
      <c r="V10" s="1602"/>
      <c r="W10" s="1617"/>
      <c r="X10" s="1602"/>
      <c r="Y10" s="1602"/>
      <c r="Z10" s="1602"/>
      <c r="AA10" s="1602"/>
      <c r="AB10" s="1602"/>
      <c r="AC10" s="1602"/>
      <c r="AD10" s="1603"/>
      <c r="AE10"/>
      <c r="AF10" s="1603"/>
    </row>
    <row r="11" spans="1:32" ht="40.5" customHeight="1" x14ac:dyDescent="0.25">
      <c r="A11" s="1600"/>
      <c r="B11" s="1616" t="s">
        <v>1010</v>
      </c>
      <c r="C11" s="1613"/>
      <c r="D11" s="1600"/>
      <c r="E11" s="1600"/>
      <c r="F11" s="1600"/>
      <c r="G11" s="1600"/>
      <c r="H11" s="1600"/>
      <c r="I11" s="1601"/>
      <c r="J11" s="1600"/>
      <c r="K11" s="1600"/>
      <c r="L11" s="1601"/>
      <c r="M11" s="1601"/>
      <c r="N11" s="1601"/>
      <c r="O11" s="1601"/>
      <c r="P11" s="1601"/>
      <c r="Q11" s="1602"/>
      <c r="R11" s="1602"/>
      <c r="S11" s="1602"/>
      <c r="T11" s="1602"/>
      <c r="U11" s="1602"/>
      <c r="V11" s="1602"/>
      <c r="W11" s="1618" t="str">
        <f ca="1">"Page "&amp;_xlfn.SHEET()&amp;" sur "&amp;_xlfn.SHEETS()</f>
        <v>Page 1 sur 17</v>
      </c>
      <c r="X11" s="1618"/>
      <c r="Y11" s="1602"/>
      <c r="Z11" s="1602"/>
      <c r="AA11" s="1602"/>
      <c r="AB11" s="1602"/>
      <c r="AC11" s="1602"/>
      <c r="AD11" s="1603"/>
      <c r="AE11"/>
      <c r="AF11" s="1603"/>
    </row>
    <row r="12" spans="1:32" ht="40.5" customHeight="1" x14ac:dyDescent="0.25">
      <c r="A12" s="1600"/>
      <c r="B12" s="1616" t="s">
        <v>1011</v>
      </c>
      <c r="C12" s="1613"/>
      <c r="D12" s="1600"/>
      <c r="E12" s="1600"/>
      <c r="F12" s="1600"/>
      <c r="G12" s="1600"/>
      <c r="H12" s="1600"/>
      <c r="I12" s="1601"/>
      <c r="J12" s="1600"/>
      <c r="K12" s="1600"/>
      <c r="L12" s="1601"/>
      <c r="M12" s="1601"/>
      <c r="N12" s="1601"/>
      <c r="O12" s="1601"/>
      <c r="P12" s="1601"/>
      <c r="Q12" s="1602"/>
      <c r="R12" s="1602"/>
      <c r="S12" s="1602"/>
      <c r="T12" s="1602"/>
      <c r="U12" s="1602"/>
      <c r="V12" s="1602"/>
      <c r="W12" s="1617"/>
      <c r="X12" s="1602"/>
      <c r="Y12" s="1602"/>
      <c r="Z12" s="1602"/>
      <c r="AA12" s="1602"/>
      <c r="AB12" s="1602"/>
      <c r="AC12" s="1602"/>
      <c r="AD12" s="1603"/>
      <c r="AE12"/>
      <c r="AF12" s="1603"/>
    </row>
    <row r="13" spans="1:32" ht="40.5" customHeight="1" x14ac:dyDescent="0.25">
      <c r="A13" s="1600"/>
      <c r="B13" s="1616"/>
      <c r="C13" s="1613"/>
      <c r="D13" s="1600"/>
      <c r="E13" s="1600"/>
      <c r="F13" s="1600"/>
      <c r="G13" s="1600"/>
      <c r="H13" s="1600"/>
      <c r="I13" s="1601"/>
      <c r="J13" s="1600"/>
      <c r="K13" s="1600"/>
      <c r="L13" s="1601"/>
      <c r="M13" s="1601"/>
      <c r="N13" s="1601"/>
      <c r="O13" s="1601"/>
      <c r="P13" s="1601"/>
      <c r="Q13" s="1602"/>
      <c r="R13" s="1602"/>
      <c r="S13" s="1602"/>
      <c r="T13" s="1602"/>
      <c r="U13" s="1602"/>
      <c r="V13" s="1602"/>
      <c r="W13" s="1617"/>
      <c r="X13" s="1602"/>
      <c r="Y13" s="1602"/>
      <c r="Z13" s="1602"/>
      <c r="AA13" s="1602"/>
      <c r="AB13" s="1602"/>
      <c r="AC13" s="1602"/>
      <c r="AD13" s="1603"/>
      <c r="AE13" s="1603"/>
      <c r="AF13" s="1603"/>
    </row>
    <row r="14" spans="1:32" ht="40.5" customHeight="1" x14ac:dyDescent="0.5">
      <c r="A14" s="1600"/>
      <c r="B14" s="1616"/>
      <c r="C14" s="1613"/>
      <c r="D14" s="1600"/>
      <c r="E14" s="1600"/>
      <c r="F14" s="1600"/>
      <c r="G14" s="1600"/>
      <c r="H14" s="1600"/>
      <c r="I14" s="1601"/>
      <c r="J14" s="1608"/>
      <c r="K14" s="1619" t="s">
        <v>1012</v>
      </c>
      <c r="L14" s="1607" t="s">
        <v>1013</v>
      </c>
      <c r="M14" s="1620"/>
      <c r="N14" s="1620"/>
      <c r="O14" s="1608"/>
      <c r="P14" s="1619"/>
      <c r="Q14" s="1607"/>
      <c r="R14" s="1620"/>
      <c r="S14" s="1620"/>
      <c r="T14" s="1602"/>
      <c r="U14" s="1602"/>
      <c r="V14" s="1602"/>
      <c r="W14" s="1617"/>
      <c r="X14" s="1602"/>
      <c r="Y14" s="1602"/>
      <c r="Z14" s="1602"/>
      <c r="AA14" s="1602"/>
      <c r="AB14" s="1602"/>
      <c r="AC14" s="1602"/>
      <c r="AD14" s="1603"/>
      <c r="AE14" s="1603"/>
      <c r="AF14" s="1603"/>
    </row>
    <row r="15" spans="1:32" ht="40.5" customHeight="1" x14ac:dyDescent="0.25">
      <c r="A15" s="1600"/>
      <c r="B15" s="1616"/>
      <c r="C15" s="1600"/>
      <c r="D15" s="1600"/>
      <c r="E15" s="1600"/>
      <c r="F15" s="1600"/>
      <c r="G15" s="1600"/>
      <c r="H15" s="1600"/>
      <c r="I15" s="1601"/>
      <c r="J15" s="1600"/>
      <c r="K15" s="1600"/>
      <c r="L15" s="1601"/>
      <c r="M15" s="1601"/>
      <c r="N15" s="1601"/>
      <c r="O15" s="1601"/>
      <c r="P15" s="1601"/>
      <c r="Q15" s="1602"/>
      <c r="R15" s="1602"/>
      <c r="S15" s="1602"/>
      <c r="T15" s="1602"/>
      <c r="U15" s="1602"/>
      <c r="V15" s="1602"/>
      <c r="W15" s="1602"/>
      <c r="X15" s="1602"/>
      <c r="Y15" s="1602"/>
      <c r="Z15" s="1600"/>
      <c r="AA15" s="1600"/>
      <c r="AB15" s="1602"/>
      <c r="AC15" s="1602"/>
      <c r="AD15" s="1603"/>
      <c r="AE15" s="1603"/>
      <c r="AF15" s="1603"/>
    </row>
    <row r="16" spans="1:32" ht="40.5" customHeight="1" x14ac:dyDescent="0.4">
      <c r="A16" s="1600"/>
      <c r="B16" s="1622"/>
      <c r="C16" s="1623" t="s">
        <v>1014</v>
      </c>
      <c r="D16" s="1624"/>
      <c r="E16" s="1624"/>
      <c r="F16" s="1624"/>
      <c r="G16" s="1624"/>
      <c r="H16" s="1624"/>
      <c r="I16" s="1625"/>
      <c r="J16" s="1624"/>
      <c r="K16" s="1624"/>
      <c r="L16" s="1625"/>
      <c r="M16" s="1625"/>
      <c r="N16" s="1625"/>
      <c r="O16" s="1625"/>
      <c r="P16" s="1625"/>
      <c r="Q16" s="1626"/>
      <c r="R16" s="1627"/>
      <c r="S16" s="1627"/>
      <c r="T16" s="1627"/>
      <c r="U16" s="1627"/>
      <c r="V16" s="1627"/>
      <c r="W16" s="1627"/>
      <c r="X16" s="1627"/>
      <c r="Y16" s="1627"/>
      <c r="Z16" s="1600"/>
      <c r="AA16" s="1600"/>
      <c r="AB16" s="1602"/>
      <c r="AC16" s="1602"/>
      <c r="AD16" s="1603"/>
      <c r="AE16" s="1603"/>
      <c r="AF16" s="1603"/>
    </row>
    <row r="17" spans="1:33" ht="40.5" customHeight="1" x14ac:dyDescent="0.35">
      <c r="A17" s="1600"/>
      <c r="B17" s="1622"/>
      <c r="C17" s="1624"/>
      <c r="D17" s="1624"/>
      <c r="E17" s="1624"/>
      <c r="F17" s="1624"/>
      <c r="G17" s="1624"/>
      <c r="H17" s="1624"/>
      <c r="I17" s="1625"/>
      <c r="J17" s="1624"/>
      <c r="K17" s="1624"/>
      <c r="L17" s="1625"/>
      <c r="M17" s="1625"/>
      <c r="N17" s="1625"/>
      <c r="O17" s="1625"/>
      <c r="P17" s="1625"/>
      <c r="Q17" s="1628" t="s">
        <v>1015</v>
      </c>
      <c r="R17" s="1629" t="s">
        <v>1016</v>
      </c>
      <c r="S17" s="1630"/>
      <c r="T17" s="1630"/>
      <c r="U17" s="1630"/>
      <c r="V17" s="1630"/>
      <c r="W17" s="1630"/>
      <c r="X17" s="1630"/>
      <c r="Y17" s="1630"/>
      <c r="Z17" s="1600"/>
      <c r="AA17" s="1631"/>
      <c r="AB17" s="1631"/>
      <c r="AC17" s="1602"/>
      <c r="AD17" s="1603"/>
      <c r="AE17" s="1603"/>
      <c r="AF17" s="1603"/>
    </row>
    <row r="18" spans="1:33" ht="40.5" customHeight="1" x14ac:dyDescent="0.35">
      <c r="A18" s="1600"/>
      <c r="B18" s="1622"/>
      <c r="C18" s="1624" t="s">
        <v>1017</v>
      </c>
      <c r="D18" s="1624"/>
      <c r="E18" s="1624"/>
      <c r="F18" s="1624"/>
      <c r="G18" s="1624"/>
      <c r="H18" s="1624"/>
      <c r="I18" s="1625"/>
      <c r="J18" s="1624"/>
      <c r="K18" s="1624"/>
      <c r="L18" s="1625"/>
      <c r="M18" s="1625"/>
      <c r="N18" s="1625"/>
      <c r="O18" s="1625"/>
      <c r="P18" s="1625"/>
      <c r="Q18" s="1622"/>
      <c r="R18" s="1630"/>
      <c r="S18" s="1630"/>
      <c r="T18" s="1630"/>
      <c r="U18" s="1630"/>
      <c r="V18" s="1630"/>
      <c r="W18" s="1630"/>
      <c r="X18" s="1630"/>
      <c r="Y18" s="1630"/>
      <c r="Z18" s="1600"/>
      <c r="AA18" s="1631"/>
      <c r="AB18" s="1631"/>
      <c r="AC18" s="1602"/>
      <c r="AD18" s="1603"/>
      <c r="AE18" s="1603"/>
      <c r="AF18" s="1603"/>
    </row>
    <row r="19" spans="1:33" ht="40.5" customHeight="1" x14ac:dyDescent="0.35">
      <c r="A19" s="1600"/>
      <c r="B19" s="1622"/>
      <c r="C19" s="1624"/>
      <c r="D19" s="1624"/>
      <c r="E19" s="1624"/>
      <c r="F19" s="1624"/>
      <c r="G19" s="1624"/>
      <c r="H19" s="1624"/>
      <c r="I19" s="1625"/>
      <c r="J19" s="1624"/>
      <c r="K19" s="1624"/>
      <c r="L19" s="1625"/>
      <c r="M19" s="1625"/>
      <c r="N19" s="1625"/>
      <c r="O19" s="1625"/>
      <c r="P19" s="1625"/>
      <c r="Q19" s="1632" t="s">
        <v>1018</v>
      </c>
      <c r="R19" s="1629" t="s">
        <v>1019</v>
      </c>
      <c r="S19" s="1630"/>
      <c r="T19" s="1630"/>
      <c r="U19" s="1630"/>
      <c r="V19" s="1630"/>
      <c r="W19" s="1630"/>
      <c r="X19" s="1630"/>
      <c r="Y19" s="1633" t="s">
        <v>1000</v>
      </c>
      <c r="Z19" s="1600"/>
      <c r="AA19" s="1631"/>
      <c r="AB19" s="1631"/>
      <c r="AC19" s="1602"/>
      <c r="AD19" s="1603"/>
      <c r="AE19" s="1603"/>
      <c r="AF19" s="1603"/>
    </row>
    <row r="20" spans="1:33" ht="40.5" customHeight="1" x14ac:dyDescent="0.35">
      <c r="A20" s="1600"/>
      <c r="B20" s="1622"/>
      <c r="C20" s="1624"/>
      <c r="D20" s="1624" t="s">
        <v>1020</v>
      </c>
      <c r="E20" s="1624"/>
      <c r="F20" s="1624"/>
      <c r="G20" s="1624"/>
      <c r="H20" s="1624"/>
      <c r="I20" s="1625"/>
      <c r="J20" s="1624"/>
      <c r="K20" s="1624"/>
      <c r="L20" s="1625"/>
      <c r="M20" s="1625"/>
      <c r="N20" s="1625"/>
      <c r="O20" s="1625"/>
      <c r="P20" s="1625"/>
      <c r="Q20" s="1622"/>
      <c r="R20" s="1630"/>
      <c r="S20" s="1630"/>
      <c r="T20" s="1630"/>
      <c r="U20" s="1630"/>
      <c r="V20" s="1630"/>
      <c r="W20" s="1630"/>
      <c r="X20" s="1630"/>
      <c r="Y20" s="1633" t="s">
        <v>1000</v>
      </c>
      <c r="Z20" s="1600"/>
      <c r="AA20" s="1631"/>
      <c r="AB20" s="1631"/>
      <c r="AC20" s="1602"/>
      <c r="AD20" s="1603"/>
      <c r="AE20" s="1603"/>
      <c r="AF20" s="1603"/>
    </row>
    <row r="21" spans="1:33" ht="40.5" customHeight="1" x14ac:dyDescent="0.35">
      <c r="A21" s="1600"/>
      <c r="B21" s="1622"/>
      <c r="C21" s="1624"/>
      <c r="D21" s="1624" t="s">
        <v>1021</v>
      </c>
      <c r="E21" s="1624"/>
      <c r="F21" s="1624"/>
      <c r="G21" s="1624"/>
      <c r="H21" s="1624"/>
      <c r="I21" s="1625"/>
      <c r="J21" s="1624"/>
      <c r="K21" s="1624"/>
      <c r="L21" s="1625"/>
      <c r="M21" s="1625"/>
      <c r="N21" s="1625"/>
      <c r="O21" s="1625"/>
      <c r="P21" s="1625"/>
      <c r="Q21" s="1622"/>
      <c r="R21" s="1630"/>
      <c r="S21" s="1630"/>
      <c r="T21" s="1630"/>
      <c r="U21" s="1630"/>
      <c r="V21" s="1630"/>
      <c r="W21" s="1630"/>
      <c r="X21" s="1630"/>
      <c r="Y21" s="1633" t="s">
        <v>1000</v>
      </c>
      <c r="Z21" s="1600"/>
      <c r="AA21" s="1631"/>
      <c r="AB21" s="1631"/>
      <c r="AC21" s="1602"/>
      <c r="AD21" s="1603"/>
      <c r="AE21" s="1603"/>
      <c r="AF21" s="1603"/>
    </row>
    <row r="22" spans="1:33" ht="40.5" customHeight="1" x14ac:dyDescent="0.35">
      <c r="A22" s="1600"/>
      <c r="B22" s="1622"/>
      <c r="C22" s="1624"/>
      <c r="D22" s="1624"/>
      <c r="E22" s="1624"/>
      <c r="F22" s="1624"/>
      <c r="G22" s="1624"/>
      <c r="H22" s="1624"/>
      <c r="I22" s="1625"/>
      <c r="J22" s="1624"/>
      <c r="K22" s="1624"/>
      <c r="L22" s="1625"/>
      <c r="M22" s="1625"/>
      <c r="N22" s="1625"/>
      <c r="O22" s="1625"/>
      <c r="P22" s="1625"/>
      <c r="Q22" s="1632" t="s">
        <v>1022</v>
      </c>
      <c r="R22" s="1629" t="s">
        <v>1023</v>
      </c>
      <c r="S22" s="1630"/>
      <c r="T22" s="1630"/>
      <c r="U22" s="1630"/>
      <c r="V22" s="1630"/>
      <c r="W22" s="1630"/>
      <c r="X22" s="1630"/>
      <c r="Y22" s="1633" t="s">
        <v>1000</v>
      </c>
      <c r="Z22" s="1600"/>
      <c r="AA22" s="1631"/>
      <c r="AB22" s="1631"/>
      <c r="AC22" s="1602"/>
      <c r="AD22" s="1603"/>
      <c r="AE22" s="1603"/>
      <c r="AF22" s="1603"/>
    </row>
    <row r="23" spans="1:33" ht="40.5" customHeight="1" x14ac:dyDescent="0.35">
      <c r="A23" s="1600"/>
      <c r="B23" s="1622"/>
      <c r="C23" s="1624"/>
      <c r="D23" s="1624"/>
      <c r="E23" s="1624"/>
      <c r="F23" s="1624"/>
      <c r="G23" s="1624"/>
      <c r="H23" s="1624"/>
      <c r="I23" s="1625"/>
      <c r="J23" s="1624"/>
      <c r="K23" s="1624"/>
      <c r="L23" s="1625"/>
      <c r="M23" s="1625"/>
      <c r="N23" s="1625"/>
      <c r="O23" s="1625"/>
      <c r="P23" s="1625"/>
      <c r="Q23" s="1632" t="s">
        <v>1024</v>
      </c>
      <c r="R23" s="1629" t="s">
        <v>1025</v>
      </c>
      <c r="S23" s="1630"/>
      <c r="T23" s="1630"/>
      <c r="U23" s="1630"/>
      <c r="V23" s="1630"/>
      <c r="W23" s="1630"/>
      <c r="X23" s="1630"/>
      <c r="Y23" s="1633" t="s">
        <v>1000</v>
      </c>
      <c r="Z23" s="1600"/>
      <c r="AA23" s="1631"/>
      <c r="AB23" s="1631"/>
      <c r="AC23" s="1602"/>
      <c r="AD23" s="1603"/>
      <c r="AE23" s="1603"/>
      <c r="AF23" s="1603"/>
    </row>
    <row r="24" spans="1:33" ht="40.5" customHeight="1" x14ac:dyDescent="0.35">
      <c r="A24" s="1600"/>
      <c r="B24" s="1622"/>
      <c r="C24" s="1624"/>
      <c r="D24" s="1624"/>
      <c r="E24" s="1624"/>
      <c r="F24" s="1624"/>
      <c r="G24" s="1624"/>
      <c r="H24" s="1624"/>
      <c r="I24" s="1625"/>
      <c r="J24" s="1624"/>
      <c r="K24" s="1624"/>
      <c r="L24" s="1625"/>
      <c r="M24" s="1625"/>
      <c r="N24" s="1625"/>
      <c r="O24" s="1625"/>
      <c r="P24" s="1625"/>
      <c r="Q24" s="1634" t="s">
        <v>1026</v>
      </c>
      <c r="R24" s="1630"/>
      <c r="S24" s="1630"/>
      <c r="T24" s="1630"/>
      <c r="U24" s="1630"/>
      <c r="V24" s="1630"/>
      <c r="W24" s="1630"/>
      <c r="X24" s="1630"/>
      <c r="Y24" s="1633" t="s">
        <v>1000</v>
      </c>
      <c r="Z24" s="1600"/>
      <c r="AA24" s="1631"/>
      <c r="AB24" s="1631"/>
      <c r="AC24" s="1602"/>
      <c r="AD24" s="1603"/>
      <c r="AE24" s="1603"/>
      <c r="AF24" s="1603"/>
    </row>
    <row r="25" spans="1:33" s="1603" customFormat="1" ht="30" customHeight="1" x14ac:dyDescent="0.35">
      <c r="A25" s="1600"/>
      <c r="B25" s="1624"/>
      <c r="C25" s="1635"/>
      <c r="D25" s="1624"/>
      <c r="E25" s="1624"/>
      <c r="F25" s="1624"/>
      <c r="G25" s="1624"/>
      <c r="H25" s="1624"/>
      <c r="I25" s="1624"/>
      <c r="J25" s="1624"/>
      <c r="K25" s="1624"/>
      <c r="L25" s="1625"/>
      <c r="M25" s="1625"/>
      <c r="N25" s="1625"/>
      <c r="O25" s="1625"/>
      <c r="P25" s="1625"/>
      <c r="Q25" s="1636" t="s">
        <v>1027</v>
      </c>
      <c r="R25" s="1629" t="s">
        <v>1028</v>
      </c>
      <c r="S25" s="1630"/>
      <c r="T25" s="1630"/>
      <c r="U25" s="1630"/>
      <c r="V25" s="1630"/>
      <c r="W25" s="1630"/>
      <c r="X25" s="1630"/>
      <c r="Y25" s="1633" t="s">
        <v>1000</v>
      </c>
      <c r="Z25" s="1600"/>
      <c r="AA25" s="1631"/>
      <c r="AB25" s="1631"/>
      <c r="AC25" s="1602"/>
      <c r="AG25" s="1534"/>
    </row>
    <row r="26" spans="1:33" s="1603" customFormat="1" ht="30" customHeight="1" x14ac:dyDescent="0.35">
      <c r="A26" s="1600"/>
      <c r="B26" s="1624"/>
      <c r="C26" s="1635"/>
      <c r="D26" s="1624"/>
      <c r="E26" s="1624"/>
      <c r="F26" s="1624"/>
      <c r="G26" s="1624"/>
      <c r="H26" s="1624"/>
      <c r="I26" s="1624"/>
      <c r="J26" s="1624"/>
      <c r="K26" s="1624"/>
      <c r="L26" s="1625"/>
      <c r="M26" s="1625"/>
      <c r="N26" s="1625"/>
      <c r="O26" s="1625"/>
      <c r="P26" s="1625"/>
      <c r="Q26" s="1636" t="s">
        <v>1029</v>
      </c>
      <c r="R26" s="1629" t="s">
        <v>1030</v>
      </c>
      <c r="S26" s="1630"/>
      <c r="T26" s="1630"/>
      <c r="U26" s="1630"/>
      <c r="V26" s="1630"/>
      <c r="W26" s="1630"/>
      <c r="X26" s="1630"/>
      <c r="Y26" s="1633" t="s">
        <v>1000</v>
      </c>
      <c r="Z26" s="1600"/>
      <c r="AA26" s="1631"/>
      <c r="AB26" s="1631"/>
      <c r="AC26" s="1602"/>
      <c r="AG26" s="1534"/>
    </row>
    <row r="27" spans="1:33" s="1603" customFormat="1" ht="30" customHeight="1" x14ac:dyDescent="0.35">
      <c r="A27" s="1600"/>
      <c r="B27" s="1624"/>
      <c r="C27" s="1635"/>
      <c r="D27" s="1624"/>
      <c r="E27" s="1624"/>
      <c r="F27" s="1624"/>
      <c r="G27" s="1624"/>
      <c r="H27" s="1624"/>
      <c r="I27" s="1624"/>
      <c r="J27" s="1624"/>
      <c r="K27" s="1624"/>
      <c r="L27" s="1625"/>
      <c r="M27" s="1625"/>
      <c r="N27" s="1625"/>
      <c r="O27" s="1625"/>
      <c r="P27" s="1625"/>
      <c r="Q27" s="1636" t="s">
        <v>1031</v>
      </c>
      <c r="R27" s="1629" t="s">
        <v>1032</v>
      </c>
      <c r="S27" s="1630"/>
      <c r="T27" s="1630"/>
      <c r="U27" s="1630"/>
      <c r="V27" s="1630"/>
      <c r="W27" s="1630"/>
      <c r="X27" s="1630"/>
      <c r="Y27" s="1633" t="s">
        <v>1000</v>
      </c>
      <c r="Z27" s="1600"/>
      <c r="AA27" s="1631"/>
      <c r="AB27" s="1631"/>
      <c r="AC27" s="1602"/>
      <c r="AG27" s="1534"/>
    </row>
    <row r="28" spans="1:33" s="1603" customFormat="1" ht="30" customHeight="1" x14ac:dyDescent="0.35">
      <c r="A28" s="1600"/>
      <c r="B28" s="1624"/>
      <c r="C28" s="1624"/>
      <c r="D28" s="1624"/>
      <c r="E28" s="1624"/>
      <c r="F28" s="1624"/>
      <c r="G28" s="1624"/>
      <c r="H28" s="1624"/>
      <c r="I28" s="1624"/>
      <c r="J28" s="1624"/>
      <c r="K28" s="1624"/>
      <c r="L28" s="1625"/>
      <c r="M28" s="1625"/>
      <c r="N28" s="1625"/>
      <c r="O28" s="1625"/>
      <c r="P28" s="1625"/>
      <c r="Q28" s="1622"/>
      <c r="R28" s="1630"/>
      <c r="S28" s="1630"/>
      <c r="T28" s="1630"/>
      <c r="U28" s="1630"/>
      <c r="V28" s="1630"/>
      <c r="W28" s="1630"/>
      <c r="X28" s="1630"/>
      <c r="Y28" s="1630"/>
      <c r="Z28" s="1631"/>
      <c r="AA28" s="1631"/>
      <c r="AB28" s="1631"/>
      <c r="AC28" s="1602"/>
      <c r="AG28" s="1534"/>
    </row>
    <row r="29" spans="1:33" s="1603" customFormat="1" ht="30" customHeight="1" x14ac:dyDescent="0.35">
      <c r="A29" s="1600"/>
      <c r="B29" s="1624"/>
      <c r="C29" s="1624"/>
      <c r="D29" s="1624"/>
      <c r="E29" s="1624"/>
      <c r="F29" s="1624"/>
      <c r="G29" s="1624"/>
      <c r="H29" s="1624"/>
      <c r="I29" s="1624"/>
      <c r="J29" s="1624"/>
      <c r="K29" s="1624"/>
      <c r="L29" s="1625"/>
      <c r="M29" s="1625"/>
      <c r="N29" s="1625"/>
      <c r="O29" s="1625"/>
      <c r="P29" s="1625"/>
      <c r="Q29" s="1636" t="s">
        <v>1033</v>
      </c>
      <c r="R29" s="1629" t="s">
        <v>1034</v>
      </c>
      <c r="S29" s="1630"/>
      <c r="T29" s="1630"/>
      <c r="U29" s="1630"/>
      <c r="V29" s="1630"/>
      <c r="W29" s="1630"/>
      <c r="X29" s="1630"/>
      <c r="Y29" s="1630"/>
      <c r="Z29" s="1631"/>
      <c r="AA29" s="1631"/>
      <c r="AB29" s="1631"/>
      <c r="AC29" s="1602"/>
      <c r="AG29" s="1534"/>
    </row>
    <row r="30" spans="1:33" s="1603" customFormat="1" ht="30" customHeight="1" x14ac:dyDescent="0.35">
      <c r="A30" s="1600"/>
      <c r="B30" s="1624"/>
      <c r="C30" s="1624"/>
      <c r="D30" s="1624"/>
      <c r="E30" s="1624"/>
      <c r="F30" s="1624"/>
      <c r="G30" s="1624"/>
      <c r="H30" s="1624"/>
      <c r="I30" s="1624"/>
      <c r="J30" s="1624"/>
      <c r="K30" s="1624"/>
      <c r="L30" s="1625"/>
      <c r="M30" s="1625"/>
      <c r="N30" s="1625"/>
      <c r="O30" s="1625"/>
      <c r="P30" s="1625"/>
      <c r="Q30" s="1636"/>
      <c r="R30" s="1629"/>
      <c r="S30" s="1630"/>
      <c r="T30" s="1630"/>
      <c r="U30" s="1630"/>
      <c r="V30" s="1630"/>
      <c r="W30" s="1630"/>
      <c r="X30" s="1630"/>
      <c r="Y30" s="1630"/>
      <c r="Z30" s="1631"/>
      <c r="AA30" s="1631"/>
      <c r="AB30" s="1631"/>
      <c r="AC30" s="1602"/>
      <c r="AG30" s="1534"/>
    </row>
    <row r="31" spans="1:33" s="1603" customFormat="1" ht="30" customHeight="1" x14ac:dyDescent="0.35">
      <c r="A31" s="1600"/>
      <c r="B31" s="1624"/>
      <c r="C31" s="1624"/>
      <c r="D31" s="1624"/>
      <c r="E31" s="1624"/>
      <c r="F31" s="1624"/>
      <c r="G31" s="1624"/>
      <c r="H31" s="1624"/>
      <c r="I31" s="1624"/>
      <c r="J31" s="1624"/>
      <c r="K31" s="1624"/>
      <c r="L31" s="1625"/>
      <c r="M31" s="1625"/>
      <c r="N31" s="1625"/>
      <c r="O31" s="1625"/>
      <c r="P31" s="1625"/>
      <c r="Q31" s="1636" t="s">
        <v>1035</v>
      </c>
      <c r="R31" s="1629" t="s">
        <v>1036</v>
      </c>
      <c r="S31" s="1629"/>
      <c r="T31" s="1630"/>
      <c r="U31" s="1630"/>
      <c r="V31" s="1630"/>
      <c r="W31" s="1630"/>
      <c r="X31" s="1630"/>
      <c r="Y31" s="1630"/>
      <c r="Z31" s="1631"/>
      <c r="AA31" s="1631"/>
      <c r="AB31" s="1631"/>
      <c r="AC31" s="1602"/>
      <c r="AG31" s="1534"/>
    </row>
    <row r="32" spans="1:33" s="1603" customFormat="1" ht="30" customHeight="1" x14ac:dyDescent="0.35">
      <c r="A32" s="1600"/>
      <c r="B32" s="1624"/>
      <c r="C32" s="1624"/>
      <c r="D32" s="1624"/>
      <c r="E32" s="1624"/>
      <c r="F32" s="1624"/>
      <c r="G32" s="1624"/>
      <c r="H32" s="1624"/>
      <c r="I32" s="1624"/>
      <c r="J32" s="1624"/>
      <c r="K32" s="1624"/>
      <c r="L32" s="1625"/>
      <c r="M32" s="1625"/>
      <c r="N32" s="1625"/>
      <c r="O32" s="1625"/>
      <c r="P32" s="1625"/>
      <c r="Q32" s="1636"/>
      <c r="R32" s="1629"/>
      <c r="S32" s="1630"/>
      <c r="T32" s="1630"/>
      <c r="U32" s="1630"/>
      <c r="V32" s="1630"/>
      <c r="W32" s="1630"/>
      <c r="X32" s="1630"/>
      <c r="Y32" s="1630"/>
      <c r="Z32" s="1631"/>
      <c r="AA32" s="1631"/>
      <c r="AB32" s="1631"/>
      <c r="AC32" s="1602"/>
      <c r="AG32" s="1534"/>
    </row>
    <row r="33" spans="1:44" s="1603" customFormat="1" ht="30" customHeight="1" x14ac:dyDescent="0.35">
      <c r="A33" s="1600"/>
      <c r="B33" s="1624"/>
      <c r="C33" s="1624"/>
      <c r="D33" s="1624"/>
      <c r="E33" s="1624"/>
      <c r="F33" s="1624"/>
      <c r="G33" s="1624"/>
      <c r="H33" s="1624"/>
      <c r="I33" s="1624"/>
      <c r="J33" s="1624"/>
      <c r="K33" s="1624"/>
      <c r="L33" s="1625"/>
      <c r="M33" s="1625"/>
      <c r="N33" s="1625"/>
      <c r="O33" s="1625"/>
      <c r="P33" s="1625"/>
      <c r="Q33" s="1636" t="s">
        <v>1037</v>
      </c>
      <c r="R33" s="1629" t="s">
        <v>1038</v>
      </c>
      <c r="S33" s="1630"/>
      <c r="T33" s="1630"/>
      <c r="U33" s="1630"/>
      <c r="V33" s="1630"/>
      <c r="W33" s="1630"/>
      <c r="X33" s="1630"/>
      <c r="Y33" s="1630"/>
      <c r="Z33" s="1631"/>
      <c r="AA33" s="1631"/>
      <c r="AB33" s="1631"/>
      <c r="AC33" s="1602"/>
      <c r="AG33" s="1534"/>
    </row>
    <row r="34" spans="1:44" s="1603" customFormat="1" ht="30" customHeight="1" x14ac:dyDescent="0.35">
      <c r="A34" s="1600"/>
      <c r="B34" s="1624"/>
      <c r="C34" s="1624"/>
      <c r="D34" s="1624"/>
      <c r="E34" s="1624"/>
      <c r="F34" s="1624"/>
      <c r="G34" s="1624"/>
      <c r="H34" s="1624"/>
      <c r="I34" s="1624"/>
      <c r="J34" s="1624"/>
      <c r="K34" s="1624"/>
      <c r="L34" s="1625"/>
      <c r="M34" s="1625"/>
      <c r="N34" s="1625"/>
      <c r="O34" s="1625"/>
      <c r="P34" s="1625"/>
      <c r="Q34" s="1636"/>
      <c r="R34" s="1629"/>
      <c r="S34" s="1630"/>
      <c r="T34" s="1630"/>
      <c r="U34" s="1630"/>
      <c r="V34" s="1630"/>
      <c r="W34" s="1630"/>
      <c r="X34" s="1630"/>
      <c r="Y34" s="1630"/>
      <c r="Z34" s="1631"/>
      <c r="AA34" s="1631"/>
      <c r="AB34" s="1631"/>
      <c r="AC34" s="1602"/>
      <c r="AG34" s="1534"/>
    </row>
    <row r="35" spans="1:44" s="1603" customFormat="1" ht="30" customHeight="1" x14ac:dyDescent="0.35">
      <c r="A35" s="1600"/>
      <c r="B35" s="1624"/>
      <c r="C35" s="1624"/>
      <c r="D35" s="1624"/>
      <c r="E35" s="1624"/>
      <c r="F35" s="1624"/>
      <c r="G35" s="1624"/>
      <c r="H35" s="1624"/>
      <c r="I35" s="1624"/>
      <c r="J35" s="1624"/>
      <c r="K35" s="1624"/>
      <c r="L35" s="1625"/>
      <c r="M35" s="1625"/>
      <c r="N35" s="1625"/>
      <c r="O35" s="1625"/>
      <c r="P35" s="1625"/>
      <c r="Q35" s="1636" t="s">
        <v>1039</v>
      </c>
      <c r="R35" s="1629" t="s">
        <v>1040</v>
      </c>
      <c r="S35" s="1630"/>
      <c r="T35" s="1630"/>
      <c r="U35" s="1630"/>
      <c r="V35" s="1630"/>
      <c r="W35" s="1630"/>
      <c r="X35" s="1630"/>
      <c r="Y35" s="1630"/>
      <c r="Z35" s="1631"/>
      <c r="AA35" s="1631"/>
      <c r="AB35" s="1631"/>
      <c r="AC35" s="1602"/>
      <c r="AG35" s="1534"/>
    </row>
    <row r="36" spans="1:44" s="1603" customFormat="1" ht="30" customHeight="1" x14ac:dyDescent="0.35">
      <c r="A36" s="1600"/>
      <c r="B36" s="1624"/>
      <c r="C36" s="1624"/>
      <c r="D36" s="1624"/>
      <c r="E36" s="1624"/>
      <c r="F36" s="1624"/>
      <c r="G36" s="1624"/>
      <c r="H36" s="1624"/>
      <c r="I36" s="1624"/>
      <c r="J36" s="1624"/>
      <c r="K36" s="1624"/>
      <c r="L36" s="1625"/>
      <c r="M36" s="1625"/>
      <c r="N36" s="1625"/>
      <c r="O36" s="1625"/>
      <c r="P36" s="1625"/>
      <c r="Q36" s="1636"/>
      <c r="R36" s="1629"/>
      <c r="S36" s="1630"/>
      <c r="T36" s="1630"/>
      <c r="U36" s="1630"/>
      <c r="V36" s="1630"/>
      <c r="W36" s="1630"/>
      <c r="X36" s="1630"/>
      <c r="Y36" s="1630"/>
      <c r="Z36" s="1631"/>
      <c r="AA36" s="1631"/>
      <c r="AB36" s="1631"/>
      <c r="AC36" s="1602"/>
      <c r="AG36" s="1534"/>
    </row>
    <row r="37" spans="1:44" s="1603" customFormat="1" ht="30" customHeight="1" x14ac:dyDescent="0.35">
      <c r="A37" s="1600"/>
      <c r="B37" s="1624"/>
      <c r="C37" s="1624"/>
      <c r="D37" s="1624"/>
      <c r="E37" s="1624"/>
      <c r="F37" s="1624"/>
      <c r="G37" s="1624"/>
      <c r="H37" s="1624"/>
      <c r="I37" s="1624"/>
      <c r="J37" s="1624"/>
      <c r="K37" s="1624"/>
      <c r="L37" s="1625"/>
      <c r="M37" s="1625"/>
      <c r="N37" s="1625"/>
      <c r="O37" s="1625"/>
      <c r="P37" s="1625"/>
      <c r="Q37" s="1636" t="s">
        <v>1041</v>
      </c>
      <c r="R37" s="1629" t="s">
        <v>1042</v>
      </c>
      <c r="S37" s="1630"/>
      <c r="T37" s="1630"/>
      <c r="U37" s="1630"/>
      <c r="V37" s="1630"/>
      <c r="W37" s="1630"/>
      <c r="X37" s="1630"/>
      <c r="Y37" s="1630"/>
      <c r="Z37" s="1631"/>
      <c r="AA37" s="1631"/>
      <c r="AB37" s="1631"/>
      <c r="AC37" s="1602"/>
      <c r="AG37" s="1534"/>
    </row>
    <row r="38" spans="1:44" s="1603" customFormat="1" ht="30" customHeight="1" x14ac:dyDescent="0.35">
      <c r="A38" s="1600"/>
      <c r="B38" s="1624"/>
      <c r="C38" s="1624"/>
      <c r="D38" s="1624"/>
      <c r="E38" s="1624"/>
      <c r="F38" s="1624"/>
      <c r="G38" s="1624"/>
      <c r="H38" s="1624"/>
      <c r="I38" s="1624"/>
      <c r="J38" s="1624"/>
      <c r="K38" s="1624"/>
      <c r="L38" s="1625"/>
      <c r="M38" s="1625"/>
      <c r="N38" s="1625"/>
      <c r="O38" s="1625"/>
      <c r="P38" s="1625"/>
      <c r="Q38" s="1636"/>
      <c r="R38" s="1629"/>
      <c r="S38" s="1630"/>
      <c r="T38" s="1630"/>
      <c r="U38" s="1630"/>
      <c r="V38" s="1630"/>
      <c r="W38" s="1630"/>
      <c r="X38" s="1630"/>
      <c r="Y38" s="1630"/>
      <c r="Z38" s="1631"/>
      <c r="AA38" s="1631"/>
      <c r="AB38" s="1631"/>
      <c r="AC38" s="1602"/>
      <c r="AG38" s="1534"/>
    </row>
    <row r="39" spans="1:44" s="1603" customFormat="1" ht="30" customHeight="1" x14ac:dyDescent="0.35">
      <c r="A39" s="1600"/>
      <c r="B39" s="1624"/>
      <c r="C39" s="1624"/>
      <c r="D39" s="1624"/>
      <c r="E39" s="1624"/>
      <c r="F39" s="1624"/>
      <c r="G39" s="1624"/>
      <c r="H39" s="1624"/>
      <c r="I39" s="1624"/>
      <c r="J39" s="1624"/>
      <c r="K39" s="1624"/>
      <c r="L39" s="1625"/>
      <c r="M39" s="1625"/>
      <c r="N39" s="1625"/>
      <c r="O39" s="1625"/>
      <c r="P39" s="1625"/>
      <c r="Q39" s="1636" t="s">
        <v>1043</v>
      </c>
      <c r="R39" s="1629" t="s">
        <v>1044</v>
      </c>
      <c r="S39" s="1630"/>
      <c r="T39" s="1630"/>
      <c r="U39" s="1630"/>
      <c r="V39" s="1630"/>
      <c r="W39" s="1630"/>
      <c r="X39" s="1630"/>
      <c r="Y39" s="1630"/>
      <c r="Z39" s="1631"/>
      <c r="AA39" s="1631"/>
      <c r="AB39" s="1631"/>
      <c r="AC39" s="1602"/>
      <c r="AG39" s="1534"/>
    </row>
    <row r="40" spans="1:44" s="1603" customFormat="1" ht="30" customHeight="1" x14ac:dyDescent="0.35">
      <c r="A40" s="1600"/>
      <c r="B40" s="1624"/>
      <c r="C40" s="1624"/>
      <c r="D40" s="1624"/>
      <c r="E40" s="1624"/>
      <c r="F40" s="1624"/>
      <c r="G40" s="1624"/>
      <c r="H40" s="1624"/>
      <c r="I40" s="1624"/>
      <c r="J40" s="1624"/>
      <c r="K40" s="1624"/>
      <c r="L40" s="1625"/>
      <c r="M40" s="1625"/>
      <c r="N40" s="1625"/>
      <c r="O40" s="1625"/>
      <c r="P40" s="1625"/>
      <c r="Q40" s="1636"/>
      <c r="R40" s="1629"/>
      <c r="S40" s="1630"/>
      <c r="T40" s="1630"/>
      <c r="U40" s="1630"/>
      <c r="V40" s="1630"/>
      <c r="W40" s="1630"/>
      <c r="X40" s="1630"/>
      <c r="Y40" s="1630"/>
      <c r="Z40" s="1631"/>
      <c r="AA40" s="1631"/>
      <c r="AB40" s="1631"/>
      <c r="AC40" s="1602"/>
      <c r="AG40" s="1534"/>
    </row>
    <row r="41" spans="1:44" s="1603" customFormat="1" ht="30" customHeight="1" x14ac:dyDescent="0.35">
      <c r="A41" s="1600"/>
      <c r="B41" s="1624"/>
      <c r="C41" s="1624"/>
      <c r="D41" s="1624"/>
      <c r="E41" s="1624"/>
      <c r="F41" s="1624"/>
      <c r="G41" s="1624"/>
      <c r="H41" s="1624"/>
      <c r="I41" s="1624"/>
      <c r="J41" s="1624"/>
      <c r="K41" s="1624"/>
      <c r="L41" s="1625"/>
      <c r="M41" s="1625"/>
      <c r="N41" s="1625"/>
      <c r="O41" s="1625"/>
      <c r="P41" s="1625"/>
      <c r="Q41" s="1637" t="s">
        <v>1045</v>
      </c>
      <c r="R41" s="1629"/>
      <c r="S41" s="1630"/>
      <c r="T41" s="1630"/>
      <c r="U41" s="1630"/>
      <c r="V41" s="1630"/>
      <c r="W41" s="1630"/>
      <c r="X41" s="1630"/>
      <c r="Y41" s="1630"/>
      <c r="Z41" s="1631"/>
      <c r="AA41" s="1631"/>
      <c r="AB41" s="1631"/>
      <c r="AC41" s="1602"/>
      <c r="AG41" s="1534"/>
    </row>
    <row r="42" spans="1:44" s="1603" customFormat="1" ht="30" customHeight="1" x14ac:dyDescent="0.35">
      <c r="A42" s="1600"/>
      <c r="B42" s="1624"/>
      <c r="C42" s="1624"/>
      <c r="D42" s="1624"/>
      <c r="E42" s="1624"/>
      <c r="F42" s="1624"/>
      <c r="G42" s="1624"/>
      <c r="H42" s="1624"/>
      <c r="I42" s="1624"/>
      <c r="J42" s="1624"/>
      <c r="K42" s="1624"/>
      <c r="L42" s="1625"/>
      <c r="M42" s="1625"/>
      <c r="N42" s="1625"/>
      <c r="O42" s="1625"/>
      <c r="P42" s="1625"/>
      <c r="Q42" s="1636"/>
      <c r="R42" s="1629"/>
      <c r="S42" s="1630"/>
      <c r="T42" s="1630"/>
      <c r="U42" s="1630"/>
      <c r="V42" s="1630"/>
      <c r="W42" s="1630"/>
      <c r="X42" s="1630"/>
      <c r="Y42" s="1630"/>
      <c r="Z42" s="1631"/>
      <c r="AA42" s="1631"/>
      <c r="AB42" s="1631"/>
      <c r="AC42" s="1602"/>
      <c r="AG42" s="1534"/>
    </row>
    <row r="43" spans="1:44" s="1603" customFormat="1" ht="30" customHeight="1" x14ac:dyDescent="0.35">
      <c r="A43" s="1600"/>
      <c r="B43" s="1624"/>
      <c r="C43" s="1624"/>
      <c r="D43" s="1624"/>
      <c r="E43" s="1624"/>
      <c r="F43" s="1624"/>
      <c r="G43" s="1624"/>
      <c r="H43" s="1624"/>
      <c r="I43" s="1624"/>
      <c r="J43" s="1624"/>
      <c r="K43" s="1624"/>
      <c r="L43" s="1625"/>
      <c r="M43" s="1625"/>
      <c r="N43" s="1625"/>
      <c r="O43" s="1625"/>
      <c r="P43" s="1625"/>
      <c r="Q43" s="1636" t="s">
        <v>1046</v>
      </c>
      <c r="R43" s="1629" t="s">
        <v>1047</v>
      </c>
      <c r="S43" s="1630"/>
      <c r="T43" s="1630"/>
      <c r="U43" s="1630"/>
      <c r="V43" s="1630"/>
      <c r="W43" s="1630"/>
      <c r="X43" s="1630"/>
      <c r="Y43" s="1630"/>
      <c r="Z43" s="1631"/>
      <c r="AA43" s="1631"/>
      <c r="AB43" s="1631"/>
      <c r="AC43" s="1602"/>
      <c r="AG43" s="1534"/>
    </row>
    <row r="44" spans="1:44" s="1603" customFormat="1" ht="30" customHeight="1" x14ac:dyDescent="0.35">
      <c r="A44" s="1600"/>
      <c r="B44" s="1624"/>
      <c r="C44" s="1624"/>
      <c r="D44" s="1624"/>
      <c r="E44" s="1624"/>
      <c r="F44" s="1624"/>
      <c r="G44" s="1624"/>
      <c r="H44" s="1624"/>
      <c r="I44" s="1624"/>
      <c r="J44" s="1624"/>
      <c r="K44" s="1624"/>
      <c r="L44" s="1625"/>
      <c r="M44" s="1625"/>
      <c r="N44" s="1625"/>
      <c r="O44" s="1625"/>
      <c r="P44" s="1625"/>
      <c r="Q44" s="1622"/>
      <c r="R44" s="1630"/>
      <c r="S44" s="1630"/>
      <c r="T44" s="1630"/>
      <c r="U44" s="1630"/>
      <c r="V44" s="1630"/>
      <c r="W44" s="1630"/>
      <c r="X44" s="1630"/>
      <c r="Y44" s="1630"/>
      <c r="Z44" s="1631"/>
      <c r="AA44" s="1631"/>
      <c r="AB44" s="1631"/>
      <c r="AC44" s="1602"/>
      <c r="AG44" s="1534"/>
    </row>
    <row r="45" spans="1:44" s="1603" customFormat="1" ht="30" customHeight="1" x14ac:dyDescent="0.35">
      <c r="A45" s="1600"/>
      <c r="B45" s="1624"/>
      <c r="C45" s="1624"/>
      <c r="D45" s="1624"/>
      <c r="E45" s="1624"/>
      <c r="F45" s="1624"/>
      <c r="G45" s="1624"/>
      <c r="H45" s="1624"/>
      <c r="I45" s="1624"/>
      <c r="J45" s="1624"/>
      <c r="K45" s="1624"/>
      <c r="L45" s="1625"/>
      <c r="M45" s="1625"/>
      <c r="N45" s="1625"/>
      <c r="O45" s="1625"/>
      <c r="P45" s="1625"/>
      <c r="Q45" s="1622"/>
      <c r="R45" s="1630"/>
      <c r="S45" s="1630"/>
      <c r="T45" s="1630"/>
      <c r="U45" s="1630"/>
      <c r="V45" s="1630"/>
      <c r="W45" s="1630"/>
      <c r="X45" s="1630"/>
      <c r="Y45" s="1630"/>
      <c r="Z45" s="1631"/>
      <c r="AA45" s="1631"/>
      <c r="AB45" s="1631"/>
      <c r="AC45" s="1602"/>
      <c r="AG45" s="1534"/>
    </row>
    <row r="46" spans="1:44" ht="40.5" customHeight="1" x14ac:dyDescent="0.25">
      <c r="A46" s="1600"/>
      <c r="B46" s="1638"/>
      <c r="C46" s="1600"/>
      <c r="D46" s="1600"/>
      <c r="E46" s="1600"/>
      <c r="F46" s="1600"/>
      <c r="G46" s="1600"/>
      <c r="H46" s="1600"/>
      <c r="I46" s="1601"/>
      <c r="J46" s="1600"/>
      <c r="K46" s="1600"/>
      <c r="L46" s="1601"/>
      <c r="M46" s="1601"/>
      <c r="N46" s="1601"/>
      <c r="O46" s="1601"/>
      <c r="P46" s="1601"/>
      <c r="Q46" s="1602"/>
      <c r="R46" s="1602"/>
      <c r="S46" s="1602"/>
      <c r="T46" s="1602"/>
      <c r="U46" s="1602"/>
      <c r="V46" s="1602"/>
      <c r="W46" s="1602"/>
      <c r="X46" s="1602"/>
      <c r="Y46" s="1602"/>
      <c r="Z46" s="1602"/>
      <c r="AA46" s="1602"/>
      <c r="AB46" s="1602"/>
      <c r="AC46" s="1602"/>
      <c r="AD46" s="1603"/>
      <c r="AE46" s="1603"/>
      <c r="AF46" s="1603"/>
      <c r="AG46" s="1603"/>
      <c r="AH46" s="1603"/>
      <c r="AI46" s="1603"/>
      <c r="AJ46" s="1603"/>
      <c r="AK46" s="1603"/>
      <c r="AL46" s="1603"/>
      <c r="AM46" s="1603"/>
      <c r="AN46" s="1603"/>
      <c r="AO46" s="1603"/>
      <c r="AP46" s="1603"/>
      <c r="AQ46" s="1603"/>
      <c r="AR46" s="1603"/>
    </row>
    <row r="47" spans="1:44" ht="40.5" customHeight="1" x14ac:dyDescent="0.25">
      <c r="A47" s="1639" t="s">
        <v>923</v>
      </c>
      <c r="B47" s="1764" t="s">
        <v>1048</v>
      </c>
      <c r="C47" s="1764"/>
      <c r="D47" s="1764"/>
      <c r="E47" s="1764"/>
      <c r="F47" s="1764"/>
      <c r="G47" s="1764"/>
      <c r="H47" s="1764"/>
      <c r="I47" s="1764"/>
      <c r="J47" s="1764"/>
      <c r="K47" s="1764"/>
      <c r="L47" s="1764"/>
      <c r="M47" s="1764"/>
      <c r="N47" s="1764"/>
      <c r="O47" s="1640"/>
      <c r="P47" s="1640"/>
      <c r="Q47" s="1640"/>
      <c r="R47" s="1640"/>
      <c r="S47" s="1640"/>
      <c r="T47" s="1640"/>
      <c r="U47" s="1640"/>
      <c r="V47" s="1640"/>
      <c r="W47" s="1617"/>
      <c r="X47" s="1602"/>
      <c r="Y47" s="1602"/>
      <c r="Z47" s="1602"/>
      <c r="AA47" s="1602"/>
      <c r="AB47" s="1602"/>
      <c r="AC47" s="1602"/>
      <c r="AD47" s="1603"/>
      <c r="AE47" s="1603"/>
      <c r="AF47" s="1603"/>
    </row>
    <row r="48" spans="1:44" ht="40.5" customHeight="1" x14ac:dyDescent="0.25">
      <c r="A48" s="1641" t="s">
        <v>1049</v>
      </c>
      <c r="B48" s="1642" t="str">
        <f ca="1">CELL("nomfichier")</f>
        <v>D:\Données\Copie_ancien_DD\0-UPRT.fait\1-UPRT.FR-SITE-WEB\ff-fiches-fabrications\ff-fiches-fabrication-maj-08-2020\OK\[Cuisiniers.Pezez.2023.xlsx]Cuisiniers.Pesez</v>
      </c>
      <c r="C48" s="1643"/>
      <c r="D48" s="1621"/>
      <c r="E48" s="1621"/>
      <c r="F48" s="1621"/>
      <c r="G48" s="1621"/>
      <c r="H48" s="1621"/>
      <c r="I48" s="1640"/>
      <c r="J48" s="1621"/>
      <c r="K48" s="1621"/>
      <c r="L48" s="1640"/>
      <c r="M48" s="1640"/>
      <c r="N48" s="1640"/>
      <c r="O48" s="1640"/>
      <c r="P48" s="1640"/>
      <c r="Q48" s="1640"/>
      <c r="R48" s="1640"/>
      <c r="S48" s="1640"/>
      <c r="T48" s="1640"/>
      <c r="U48" s="1640"/>
      <c r="V48" s="1640"/>
      <c r="W48" s="1617"/>
      <c r="X48" s="1602"/>
      <c r="Y48" s="1602"/>
      <c r="Z48" s="1602"/>
      <c r="AA48" s="1602"/>
      <c r="AB48" s="1602"/>
      <c r="AC48" s="1602"/>
      <c r="AD48" s="1603"/>
      <c r="AE48" s="1603"/>
      <c r="AF48" s="1603"/>
    </row>
    <row r="49" spans="1:32" ht="40.5" customHeight="1" x14ac:dyDescent="0.25">
      <c r="A49" s="1600"/>
      <c r="B49" s="1616" t="s">
        <v>1050</v>
      </c>
      <c r="C49" s="1613"/>
      <c r="D49" s="1600"/>
      <c r="E49" s="1600"/>
      <c r="F49" s="1600"/>
      <c r="G49" s="1600"/>
      <c r="H49" s="1600"/>
      <c r="I49" s="1601"/>
      <c r="J49" s="1600"/>
      <c r="K49" s="1600"/>
      <c r="L49" s="1601"/>
      <c r="M49" s="1601"/>
      <c r="N49" s="1601"/>
      <c r="O49" s="1601"/>
      <c r="P49" s="1601"/>
      <c r="Q49" s="1602"/>
      <c r="R49" s="1602"/>
      <c r="S49" s="1602"/>
      <c r="T49" s="1602"/>
      <c r="U49" s="1602"/>
      <c r="V49" s="1602"/>
      <c r="W49" s="1617"/>
      <c r="X49" s="1602"/>
      <c r="Y49" s="1602"/>
      <c r="Z49" s="1602"/>
      <c r="AA49" s="1602"/>
      <c r="AB49" s="1602"/>
      <c r="AC49" s="1602"/>
      <c r="AD49" s="1603"/>
      <c r="AE49" s="1603"/>
      <c r="AF49" s="1603"/>
    </row>
    <row r="50" spans="1:32" ht="40.5" customHeight="1" x14ac:dyDescent="0.25">
      <c r="A50" s="1600"/>
      <c r="B50" s="1616"/>
      <c r="C50" s="1616" t="s">
        <v>1051</v>
      </c>
      <c r="D50" s="1600"/>
      <c r="E50" s="1600"/>
      <c r="F50" s="1600"/>
      <c r="G50" s="1600"/>
      <c r="H50" s="1600"/>
      <c r="I50" s="1601"/>
      <c r="J50" s="1600"/>
      <c r="K50" s="1600"/>
      <c r="L50" s="1601"/>
      <c r="M50" s="1601"/>
      <c r="N50" s="1601"/>
      <c r="O50" s="1601"/>
      <c r="P50" s="1601"/>
      <c r="Q50" s="1602"/>
      <c r="R50" s="1602"/>
      <c r="S50" s="1602"/>
      <c r="T50" s="1602"/>
      <c r="U50" s="1602"/>
      <c r="V50" s="1602"/>
      <c r="W50" s="1617"/>
      <c r="X50" s="1602"/>
      <c r="Y50" s="1602"/>
      <c r="Z50" s="1602"/>
      <c r="AA50" s="1602"/>
      <c r="AB50" s="1602"/>
      <c r="AC50" s="1602"/>
      <c r="AD50" s="1603"/>
      <c r="AE50" s="1603"/>
      <c r="AF50" s="1603"/>
    </row>
    <row r="51" spans="1:32" ht="40.5" customHeight="1" x14ac:dyDescent="0.25">
      <c r="A51" s="1600"/>
      <c r="B51" s="1616"/>
      <c r="C51" s="1616" t="s">
        <v>1052</v>
      </c>
      <c r="D51" s="1600"/>
      <c r="E51" s="1600"/>
      <c r="F51" s="1600"/>
      <c r="G51" s="1600"/>
      <c r="H51" s="1600"/>
      <c r="I51" s="1601"/>
      <c r="J51" s="1600"/>
      <c r="K51" s="1644" t="s">
        <v>0</v>
      </c>
      <c r="L51" s="1616" t="s">
        <v>1053</v>
      </c>
      <c r="M51" s="1601"/>
      <c r="N51" s="1601"/>
      <c r="O51" s="1601"/>
      <c r="P51" s="1601"/>
      <c r="Q51" s="1602"/>
      <c r="R51" s="1602"/>
      <c r="S51" s="1602"/>
      <c r="T51" s="1602"/>
      <c r="U51" s="1602"/>
      <c r="V51" s="1602"/>
      <c r="W51" s="1617"/>
      <c r="X51" s="1602"/>
      <c r="Y51" s="1602"/>
      <c r="Z51" s="1602"/>
      <c r="AA51" s="1602"/>
      <c r="AB51" s="1602"/>
      <c r="AC51" s="1602"/>
      <c r="AD51" s="1603"/>
      <c r="AE51" s="1603"/>
      <c r="AF51" s="1603"/>
    </row>
    <row r="52" spans="1:32" ht="40.5" customHeight="1" x14ac:dyDescent="0.25">
      <c r="A52" s="1600"/>
      <c r="B52" s="1616"/>
      <c r="C52" s="1616" t="s">
        <v>1054</v>
      </c>
      <c r="D52" s="1600"/>
      <c r="E52" s="1600"/>
      <c r="F52" s="1600"/>
      <c r="G52" s="1600"/>
      <c r="H52" s="1600"/>
      <c r="I52" s="1601"/>
      <c r="J52" s="1600"/>
      <c r="K52" s="1600"/>
      <c r="L52" s="1601"/>
      <c r="M52" s="1601"/>
      <c r="N52" s="1601"/>
      <c r="O52" s="1601"/>
      <c r="P52" s="1601"/>
      <c r="Q52" s="1602"/>
      <c r="R52" s="1602"/>
      <c r="S52" s="1602"/>
      <c r="T52" s="1602"/>
      <c r="U52" s="1602"/>
      <c r="V52" s="1602"/>
      <c r="W52" s="1617"/>
      <c r="X52" s="1602"/>
      <c r="Y52" s="1602"/>
      <c r="Z52" s="1602"/>
      <c r="AA52" s="1602"/>
      <c r="AB52" s="1602"/>
      <c r="AC52" s="1602"/>
      <c r="AD52" s="1603"/>
      <c r="AE52" s="1603"/>
      <c r="AF52" s="1603"/>
    </row>
    <row r="53" spans="1:32" ht="40.5" customHeight="1" x14ac:dyDescent="0.25">
      <c r="A53" s="1600"/>
      <c r="B53" s="1616"/>
      <c r="C53" s="1616" t="s">
        <v>1055</v>
      </c>
      <c r="D53" s="1600"/>
      <c r="E53" s="1600"/>
      <c r="F53" s="1600"/>
      <c r="G53" s="1600"/>
      <c r="H53" s="1600"/>
      <c r="I53" s="1601"/>
      <c r="J53" s="1600"/>
      <c r="K53" s="1600"/>
      <c r="L53" s="1601"/>
      <c r="M53" s="1601"/>
      <c r="N53" s="1601"/>
      <c r="O53" s="1601"/>
      <c r="P53" s="1601"/>
      <c r="Q53" s="1602"/>
      <c r="R53" s="1602"/>
      <c r="S53" s="1602"/>
      <c r="T53" s="1602"/>
      <c r="U53" s="1602"/>
      <c r="V53" s="1602"/>
      <c r="W53" s="1617"/>
      <c r="X53" s="1602"/>
      <c r="Y53" s="1602"/>
      <c r="Z53" s="1602"/>
      <c r="AA53" s="1602"/>
      <c r="AB53" s="1602"/>
      <c r="AC53" s="1602"/>
      <c r="AD53" s="1603"/>
      <c r="AE53" s="1603"/>
      <c r="AF53" s="1603"/>
    </row>
    <row r="54" spans="1:32" ht="40.5" customHeight="1" x14ac:dyDescent="0.25">
      <c r="A54" s="1600"/>
      <c r="B54" s="1616"/>
      <c r="C54" s="1616"/>
      <c r="D54" s="1600"/>
      <c r="E54" s="1600"/>
      <c r="F54" s="1600"/>
      <c r="G54" s="1600"/>
      <c r="H54" s="1600"/>
      <c r="I54" s="1601"/>
      <c r="J54" s="1600"/>
      <c r="K54" s="1600"/>
      <c r="L54" s="1601"/>
      <c r="M54" s="1601"/>
      <c r="N54" s="1601"/>
      <c r="O54" s="1601"/>
      <c r="P54" s="1601"/>
      <c r="Q54" s="1602"/>
      <c r="R54" s="1602"/>
      <c r="S54" s="1602"/>
      <c r="T54" s="1602"/>
      <c r="U54" s="1602"/>
      <c r="V54" s="1602"/>
      <c r="W54" s="1617"/>
      <c r="X54" s="1602"/>
      <c r="Y54" s="1602"/>
      <c r="Z54" s="1602"/>
      <c r="AA54" s="1602"/>
      <c r="AB54" s="1602"/>
      <c r="AC54" s="1602"/>
      <c r="AD54" s="1603"/>
      <c r="AE54" s="1603"/>
      <c r="AF54" s="1603"/>
    </row>
    <row r="55" spans="1:32" ht="40.5" customHeight="1" x14ac:dyDescent="0.25">
      <c r="A55" s="1600"/>
      <c r="B55" s="1616"/>
      <c r="C55" s="1644" t="s">
        <v>0</v>
      </c>
      <c r="D55" s="1765" t="s">
        <v>1056</v>
      </c>
      <c r="E55" s="1766"/>
      <c r="F55" s="1766"/>
      <c r="G55" s="1766"/>
      <c r="H55" s="1766"/>
      <c r="I55" s="1766"/>
      <c r="J55" s="1766"/>
      <c r="K55" s="1766"/>
      <c r="L55" s="1766"/>
      <c r="M55" s="1766"/>
      <c r="N55" s="1601"/>
      <c r="O55" s="1601"/>
      <c r="P55" s="1601"/>
      <c r="Q55" s="1601"/>
      <c r="R55" s="1601"/>
      <c r="S55" s="1601"/>
      <c r="T55" s="1602"/>
      <c r="U55" s="1602"/>
      <c r="V55" s="1602"/>
      <c r="W55" s="1617"/>
      <c r="X55" s="1602"/>
      <c r="Y55" s="1602"/>
      <c r="Z55" s="1602"/>
      <c r="AA55" s="1602"/>
      <c r="AB55" s="1602"/>
      <c r="AC55" s="1602"/>
      <c r="AD55" s="1603"/>
      <c r="AE55" s="1603"/>
      <c r="AF55" s="1603"/>
    </row>
    <row r="56" spans="1:32" ht="40.5" customHeight="1" x14ac:dyDescent="0.25">
      <c r="A56" s="1600"/>
      <c r="B56" s="1616"/>
      <c r="C56" s="1770" t="s">
        <v>1057</v>
      </c>
      <c r="D56" s="1771" t="str">
        <f>ADDRESS(ROW(),COLUMN(),4)</f>
        <v>D56</v>
      </c>
      <c r="E56" s="1772"/>
      <c r="F56" s="1773" t="str">
        <f ca="1">MID(CELL("filename",D56),SEARCH("[",CELL("filename",D56))+1,SEARCH("]",CELL("filename",D56))-SEARCH("[",CELL("filename",D56))-1)</f>
        <v>ff.div.fiches-apprentis-Patissiers.2023.xlsx</v>
      </c>
      <c r="G56" s="1773"/>
      <c r="H56" s="1773"/>
      <c r="I56" s="1773"/>
      <c r="J56" s="1773"/>
      <c r="K56" s="1773"/>
      <c r="L56" s="1773"/>
      <c r="M56" s="1645">
        <v>2</v>
      </c>
      <c r="N56" s="1601"/>
      <c r="O56" s="1646" t="str">
        <f>D56</f>
        <v>D56</v>
      </c>
      <c r="P56" s="1616" t="s">
        <v>1058</v>
      </c>
      <c r="Q56" s="1601"/>
      <c r="R56" s="1602"/>
      <c r="S56" s="1602"/>
      <c r="T56" s="1602"/>
      <c r="U56" s="1602"/>
      <c r="V56" s="1602"/>
      <c r="W56" s="1617"/>
      <c r="X56" s="1602"/>
      <c r="Y56" s="1602"/>
      <c r="Z56" s="1602"/>
      <c r="AA56" s="1602"/>
      <c r="AB56" s="1602"/>
      <c r="AC56" s="1602"/>
      <c r="AD56" s="1603"/>
      <c r="AE56" s="1603"/>
      <c r="AF56" s="1603"/>
    </row>
    <row r="57" spans="1:32" ht="40.5" customHeight="1" x14ac:dyDescent="0.25">
      <c r="A57" s="1600"/>
      <c r="B57" s="1616"/>
      <c r="C57" s="1770"/>
      <c r="D57" s="1774" t="s">
        <v>1059</v>
      </c>
      <c r="E57" s="1775"/>
      <c r="F57" s="1767" t="s">
        <v>1060</v>
      </c>
      <c r="G57" s="1768"/>
      <c r="H57" s="1768"/>
      <c r="I57" s="1768"/>
      <c r="J57" s="1768"/>
      <c r="K57" s="1647" t="s">
        <v>1061</v>
      </c>
      <c r="L57" s="1648">
        <v>1000</v>
      </c>
      <c r="M57" s="1649"/>
      <c r="N57" s="1601"/>
      <c r="O57" s="1601"/>
      <c r="P57" s="1601"/>
      <c r="Q57" s="1601"/>
      <c r="R57" s="1602"/>
      <c r="S57" s="1602"/>
      <c r="T57" s="1602"/>
      <c r="U57" s="1602"/>
      <c r="V57" s="1602"/>
      <c r="W57" s="1617"/>
      <c r="X57" s="1602"/>
      <c r="Y57" s="1602"/>
      <c r="Z57" s="1602"/>
      <c r="AA57" s="1602"/>
      <c r="AB57" s="1602"/>
      <c r="AC57" s="1602"/>
      <c r="AD57" s="1603"/>
      <c r="AE57" s="1603"/>
      <c r="AF57" s="1603"/>
    </row>
    <row r="58" spans="1:32" ht="40.5" customHeight="1" x14ac:dyDescent="0.25">
      <c r="A58" s="1600"/>
      <c r="B58" s="1616"/>
      <c r="C58" s="1770"/>
      <c r="D58" s="1774"/>
      <c r="E58" s="1775"/>
      <c r="F58" s="1767" t="s">
        <v>1062</v>
      </c>
      <c r="G58" s="1768"/>
      <c r="H58" s="1768"/>
      <c r="I58" s="1768"/>
      <c r="J58" s="1768"/>
      <c r="K58" s="1650" t="s">
        <v>1063</v>
      </c>
      <c r="L58" s="1651">
        <v>0.6</v>
      </c>
      <c r="M58" s="1651">
        <v>0.8</v>
      </c>
      <c r="N58" s="1601"/>
      <c r="O58" s="1652" t="str">
        <f ca="1">F56</f>
        <v>ff.div.fiches-apprentis-Patissiers.2023.xlsx</v>
      </c>
      <c r="P58" s="1653"/>
      <c r="Q58" s="1653"/>
      <c r="R58" s="1653"/>
      <c r="S58" s="1653"/>
      <c r="T58" s="1653"/>
      <c r="U58" s="1602"/>
      <c r="V58" s="1602"/>
      <c r="W58" s="1617"/>
      <c r="X58" s="1602"/>
      <c r="Y58" s="1602"/>
      <c r="Z58" s="1602"/>
      <c r="AA58" s="1602"/>
      <c r="AB58" s="1602"/>
      <c r="AC58" s="1602"/>
      <c r="AD58" s="1603"/>
      <c r="AE58" s="1603"/>
      <c r="AF58" s="1603"/>
    </row>
    <row r="59" spans="1:32" ht="40.5" customHeight="1" thickBot="1" x14ac:dyDescent="0.3">
      <c r="A59" s="1600"/>
      <c r="B59" s="1616"/>
      <c r="C59" s="1770"/>
      <c r="D59" s="1774"/>
      <c r="E59" s="1775"/>
      <c r="F59" s="1767" t="s">
        <v>1064</v>
      </c>
      <c r="G59" s="1768"/>
      <c r="H59" s="1768"/>
      <c r="I59" s="1768"/>
      <c r="J59" s="1768"/>
      <c r="K59" s="1654" t="s">
        <v>1065</v>
      </c>
      <c r="L59" s="1655"/>
      <c r="M59" s="1656">
        <v>0.3</v>
      </c>
      <c r="N59" s="1601"/>
      <c r="O59" s="1601"/>
      <c r="P59" s="1601"/>
      <c r="Q59" s="1601"/>
      <c r="R59" s="1601"/>
      <c r="S59" s="1601"/>
      <c r="T59" s="1602"/>
      <c r="U59" s="1602"/>
      <c r="V59" s="1602"/>
      <c r="W59" s="1617"/>
      <c r="X59" s="1602"/>
      <c r="Y59" s="1602"/>
      <c r="Z59" s="1602"/>
      <c r="AA59" s="1602"/>
      <c r="AB59" s="1602"/>
      <c r="AC59" s="1602"/>
      <c r="AD59" s="1603"/>
      <c r="AE59" s="1603"/>
      <c r="AF59" s="1603"/>
    </row>
    <row r="60" spans="1:32" ht="40.5" customHeight="1" x14ac:dyDescent="0.25">
      <c r="A60" s="1600"/>
      <c r="B60" s="1616"/>
      <c r="C60" s="1770"/>
      <c r="D60" s="1774" t="s">
        <v>1066</v>
      </c>
      <c r="E60" s="1775"/>
      <c r="F60" s="1767" t="s">
        <v>1067</v>
      </c>
      <c r="G60" s="1768"/>
      <c r="H60" s="1768"/>
      <c r="I60" s="1768"/>
      <c r="J60" s="1768"/>
      <c r="K60" s="1657" t="s">
        <v>1068</v>
      </c>
      <c r="L60" s="1658">
        <f>L57/(1+L58)</f>
        <v>625</v>
      </c>
      <c r="M60" s="1658">
        <f>L60*M59/(1+M59)</f>
        <v>144.23076923076923</v>
      </c>
      <c r="N60" s="1601"/>
      <c r="O60" s="1616" t="s">
        <v>1069</v>
      </c>
      <c r="P60" s="1601"/>
      <c r="Q60" s="1601"/>
      <c r="R60" s="1616"/>
      <c r="S60" s="1601"/>
      <c r="T60" s="1602"/>
      <c r="U60" s="1602"/>
      <c r="V60" s="1602"/>
      <c r="W60" s="1617"/>
      <c r="X60" s="1602"/>
      <c r="Y60" s="1602"/>
      <c r="Z60" s="1602"/>
      <c r="AA60" s="1602"/>
      <c r="AB60" s="1602"/>
      <c r="AC60" s="1602"/>
      <c r="AD60" s="1603"/>
      <c r="AE60" s="1603"/>
      <c r="AF60" s="1603"/>
    </row>
    <row r="61" spans="1:32" ht="40.5" customHeight="1" x14ac:dyDescent="0.25">
      <c r="A61" s="1600"/>
      <c r="B61" s="1616"/>
      <c r="C61" s="1770"/>
      <c r="D61" s="1774"/>
      <c r="E61" s="1775"/>
      <c r="F61" s="1767" t="s">
        <v>1070</v>
      </c>
      <c r="G61" s="1768"/>
      <c r="H61" s="1768"/>
      <c r="I61" s="1768"/>
      <c r="J61" s="1768"/>
      <c r="K61" s="1659" t="s">
        <v>1071</v>
      </c>
      <c r="L61" s="1660">
        <f>L57*L58/(1+L58)</f>
        <v>375</v>
      </c>
      <c r="M61" s="1660">
        <f>M60*M58</f>
        <v>115.38461538461539</v>
      </c>
      <c r="N61" s="1601"/>
      <c r="O61" s="1661" t="s">
        <v>1072</v>
      </c>
      <c r="P61" s="1601"/>
      <c r="Q61" s="1601"/>
      <c r="R61" s="1661"/>
      <c r="S61" s="1601"/>
      <c r="T61" s="1602"/>
      <c r="U61" s="1602"/>
      <c r="V61" s="1602"/>
      <c r="W61" s="1617"/>
      <c r="X61" s="1602"/>
      <c r="Y61" s="1602"/>
      <c r="Z61" s="1602"/>
      <c r="AA61" s="1602"/>
      <c r="AB61" s="1602"/>
      <c r="AC61" s="1602"/>
      <c r="AD61" s="1603"/>
      <c r="AE61" s="1603"/>
      <c r="AF61" s="1603"/>
    </row>
    <row r="62" spans="1:32" ht="40.5" customHeight="1" x14ac:dyDescent="0.25">
      <c r="A62" s="1600"/>
      <c r="B62" s="1616"/>
      <c r="C62" s="1770"/>
      <c r="D62" s="1774"/>
      <c r="E62" s="1775"/>
      <c r="F62" s="1767" t="s">
        <v>1073</v>
      </c>
      <c r="G62" s="1768"/>
      <c r="H62" s="1768"/>
      <c r="I62" s="1768"/>
      <c r="J62" s="1768"/>
      <c r="K62" s="1659" t="s">
        <v>1074</v>
      </c>
      <c r="L62" s="1660">
        <f>L60-M60</f>
        <v>480.76923076923077</v>
      </c>
      <c r="M62" s="1660"/>
      <c r="N62" s="1601"/>
      <c r="O62" s="1601"/>
      <c r="P62" s="1601"/>
      <c r="Q62" s="1602"/>
      <c r="R62" s="1602"/>
      <c r="S62" s="1602"/>
      <c r="T62" s="1602"/>
      <c r="U62" s="1602"/>
      <c r="V62" s="1602"/>
      <c r="W62" s="1617"/>
      <c r="X62" s="1602"/>
      <c r="Y62" s="1602"/>
      <c r="Z62" s="1602"/>
      <c r="AA62" s="1602"/>
      <c r="AB62" s="1602"/>
      <c r="AC62" s="1602"/>
      <c r="AD62" s="1603"/>
      <c r="AE62" s="1603"/>
      <c r="AF62" s="1603"/>
    </row>
    <row r="63" spans="1:32" ht="40.5" customHeight="1" x14ac:dyDescent="0.25">
      <c r="A63" s="1600"/>
      <c r="B63" s="1616"/>
      <c r="C63" s="1770"/>
      <c r="D63" s="1774"/>
      <c r="E63" s="1775"/>
      <c r="F63" s="1767" t="s">
        <v>1075</v>
      </c>
      <c r="G63" s="1768"/>
      <c r="H63" s="1768"/>
      <c r="I63" s="1768"/>
      <c r="J63" s="1768"/>
      <c r="K63" s="1662" t="s">
        <v>1076</v>
      </c>
      <c r="L63" s="1663">
        <f>L61-M61</f>
        <v>259.61538461538464</v>
      </c>
      <c r="M63" s="1663"/>
      <c r="N63" s="1601"/>
      <c r="O63" s="1601"/>
      <c r="P63" s="1601"/>
      <c r="Q63" s="1602"/>
      <c r="R63" s="1602"/>
      <c r="S63" s="1602"/>
      <c r="T63" s="1602"/>
      <c r="U63" s="1602"/>
      <c r="V63" s="1602"/>
      <c r="W63" s="1617"/>
      <c r="X63" s="1602"/>
      <c r="Y63" s="1602"/>
      <c r="Z63" s="1602"/>
      <c r="AA63" s="1602"/>
      <c r="AB63" s="1602"/>
      <c r="AC63" s="1602"/>
      <c r="AD63" s="1603"/>
      <c r="AE63" s="1603"/>
      <c r="AF63" s="1603"/>
    </row>
    <row r="64" spans="1:32" ht="40.5" customHeight="1" x14ac:dyDescent="0.45">
      <c r="A64" s="1600"/>
      <c r="B64" s="1616"/>
      <c r="C64" s="1770"/>
      <c r="D64" s="1664" t="s">
        <v>1077</v>
      </c>
      <c r="E64" s="1665"/>
      <c r="F64" s="1666"/>
      <c r="G64" s="1666"/>
      <c r="H64" s="1666"/>
      <c r="I64" s="1666"/>
      <c r="J64" s="1666"/>
      <c r="K64" s="1667"/>
      <c r="L64" s="1668"/>
      <c r="M64" s="1668"/>
      <c r="N64" s="1601"/>
      <c r="O64" s="1601"/>
      <c r="P64" s="1601"/>
      <c r="Q64" s="1602"/>
      <c r="R64" s="1602"/>
      <c r="S64" s="1602"/>
      <c r="T64" s="1602"/>
      <c r="U64" s="1602"/>
      <c r="V64" s="1602"/>
      <c r="W64" s="1617"/>
      <c r="X64" s="1602"/>
      <c r="Y64" s="1602"/>
      <c r="Z64" s="1602"/>
      <c r="AA64" s="1602"/>
      <c r="AB64" s="1602"/>
      <c r="AC64" s="1602"/>
      <c r="AD64" s="1603"/>
      <c r="AE64" s="1603"/>
      <c r="AF64" s="1603"/>
    </row>
    <row r="65" spans="1:44" ht="40.5" customHeight="1" x14ac:dyDescent="0.25">
      <c r="A65" s="1600"/>
      <c r="B65" s="1616"/>
      <c r="C65" s="1770"/>
      <c r="D65" s="1669" t="s">
        <v>1078</v>
      </c>
      <c r="E65" s="1670" t="s">
        <v>1079</v>
      </c>
      <c r="F65" s="1671"/>
      <c r="G65" s="1671"/>
      <c r="H65" s="1666"/>
      <c r="I65" s="1666"/>
      <c r="J65" s="1666"/>
      <c r="K65" s="1672"/>
      <c r="L65" s="1668"/>
      <c r="M65" s="1668"/>
      <c r="N65" s="1601"/>
      <c r="O65" s="1601"/>
      <c r="P65" s="1601"/>
      <c r="Q65" s="1602"/>
      <c r="R65" s="1602"/>
      <c r="S65" s="1602"/>
      <c r="T65" s="1602"/>
      <c r="U65" s="1602"/>
      <c r="V65" s="1602"/>
      <c r="W65" s="1617"/>
      <c r="X65" s="1602"/>
      <c r="Y65" s="1602"/>
      <c r="Z65" s="1602"/>
      <c r="AA65" s="1602"/>
      <c r="AB65" s="1602"/>
      <c r="AC65" s="1602"/>
      <c r="AD65" s="1603"/>
      <c r="AE65" s="1603"/>
      <c r="AF65" s="1603"/>
    </row>
    <row r="66" spans="1:44" ht="40.5" customHeight="1" x14ac:dyDescent="0.25">
      <c r="A66" s="1600"/>
      <c r="B66" s="1616"/>
      <c r="C66" s="1770"/>
      <c r="D66" s="1669" t="s">
        <v>1078</v>
      </c>
      <c r="E66" s="1670" t="s">
        <v>1080</v>
      </c>
      <c r="F66" s="1671"/>
      <c r="G66" s="1671"/>
      <c r="H66" s="1666"/>
      <c r="I66" s="1666"/>
      <c r="J66" s="1666"/>
      <c r="K66" s="1672"/>
      <c r="L66" s="1668"/>
      <c r="M66" s="1668"/>
      <c r="N66" s="1601"/>
      <c r="O66" s="1601"/>
      <c r="P66" s="1601"/>
      <c r="Q66" s="1602"/>
      <c r="R66" s="1602"/>
      <c r="S66" s="1602"/>
      <c r="T66" s="1602"/>
      <c r="U66" s="1602"/>
      <c r="V66" s="1602"/>
      <c r="W66" s="1617"/>
      <c r="X66" s="1602"/>
      <c r="Y66" s="1602"/>
      <c r="Z66" s="1602"/>
      <c r="AA66" s="1602"/>
      <c r="AB66" s="1602"/>
      <c r="AC66" s="1602"/>
      <c r="AD66" s="1603"/>
      <c r="AE66" s="1603"/>
      <c r="AF66" s="1603"/>
    </row>
    <row r="67" spans="1:44" ht="40.5" customHeight="1" thickBot="1" x14ac:dyDescent="0.4">
      <c r="A67" s="1600"/>
      <c r="B67" s="1616"/>
      <c r="C67" s="1770"/>
      <c r="D67" s="1673" t="s">
        <v>1081</v>
      </c>
      <c r="E67" s="1674"/>
      <c r="F67" s="1674"/>
      <c r="G67" s="1674"/>
      <c r="H67" s="1674"/>
      <c r="I67" s="1674"/>
      <c r="J67" s="1674"/>
      <c r="K67" s="1675"/>
      <c r="L67" s="1676"/>
      <c r="M67" s="1668"/>
      <c r="N67" s="1601"/>
      <c r="O67" s="1601"/>
      <c r="P67" s="1601"/>
      <c r="Q67" s="1602"/>
      <c r="R67" s="1602"/>
      <c r="S67" s="1602"/>
      <c r="T67" s="1602"/>
      <c r="U67" s="1602"/>
      <c r="V67" s="1602"/>
      <c r="W67" s="1617"/>
      <c r="X67" s="1602"/>
      <c r="Y67" s="1602"/>
      <c r="Z67" s="1602"/>
      <c r="AA67" s="1602"/>
      <c r="AB67" s="1602"/>
      <c r="AC67" s="1602"/>
      <c r="AD67" s="1603"/>
      <c r="AE67" s="1603"/>
      <c r="AF67" s="1603"/>
    </row>
    <row r="68" spans="1:44" ht="40.5" customHeight="1" x14ac:dyDescent="0.25">
      <c r="A68" s="1600"/>
      <c r="B68" s="1616"/>
      <c r="C68" s="1616"/>
      <c r="D68" s="1600"/>
      <c r="E68" s="1600"/>
      <c r="F68" s="1600"/>
      <c r="G68" s="1600"/>
      <c r="H68" s="1600"/>
      <c r="I68" s="1601"/>
      <c r="J68" s="1600"/>
      <c r="K68" s="1600"/>
      <c r="L68" s="1601"/>
      <c r="M68" s="1601"/>
      <c r="N68" s="1601"/>
      <c r="O68" s="1601"/>
      <c r="P68" s="1601"/>
      <c r="Q68" s="1602"/>
      <c r="R68" s="1602"/>
      <c r="S68" s="1602"/>
      <c r="T68" s="1602"/>
      <c r="U68" s="1602"/>
      <c r="V68" s="1602"/>
      <c r="W68" s="1617"/>
      <c r="X68" s="1602"/>
      <c r="Y68" s="1602"/>
      <c r="Z68" s="1602"/>
      <c r="AA68" s="1602"/>
      <c r="AB68" s="1602"/>
      <c r="AC68" s="1602"/>
      <c r="AD68" s="1603"/>
      <c r="AE68" s="1603"/>
      <c r="AF68" s="1603"/>
    </row>
    <row r="69" spans="1:44" ht="40.5" customHeight="1" x14ac:dyDescent="0.25">
      <c r="A69" s="1600"/>
      <c r="B69" s="1616" t="s">
        <v>551</v>
      </c>
      <c r="C69" s="1600"/>
      <c r="D69" s="1600"/>
      <c r="E69" s="1600"/>
      <c r="F69" s="1600"/>
      <c r="G69" s="1600"/>
      <c r="H69" s="1600"/>
      <c r="I69" s="1601"/>
      <c r="J69" s="1600"/>
      <c r="K69" s="1600"/>
      <c r="L69" s="1601"/>
      <c r="M69" s="1601"/>
      <c r="N69" s="1601"/>
      <c r="O69" s="1601"/>
      <c r="P69" s="1601"/>
      <c r="Q69" s="1602"/>
      <c r="R69" s="1602"/>
      <c r="S69" s="1602"/>
      <c r="T69" s="1602"/>
      <c r="U69" s="1602"/>
      <c r="V69" s="1602"/>
      <c r="W69" s="1602"/>
      <c r="X69" s="1602"/>
      <c r="Y69" s="1602"/>
      <c r="Z69" s="1602"/>
      <c r="AA69" s="1602"/>
      <c r="AB69" s="1602"/>
      <c r="AC69" s="1602"/>
      <c r="AD69" s="1603"/>
      <c r="AE69" s="1603"/>
      <c r="AF69" s="1603"/>
    </row>
    <row r="70" spans="1:44" ht="40.5" customHeight="1" x14ac:dyDescent="0.25">
      <c r="A70" s="1600"/>
      <c r="B70" s="1616" t="s">
        <v>1082</v>
      </c>
      <c r="C70" s="1613"/>
      <c r="D70" s="1600"/>
      <c r="E70" s="1600"/>
      <c r="F70" s="1600"/>
      <c r="G70" s="1600"/>
      <c r="H70" s="1600"/>
      <c r="I70" s="1601"/>
      <c r="J70" s="1600"/>
      <c r="K70" s="1600"/>
      <c r="L70" s="1601"/>
      <c r="M70" s="1601"/>
      <c r="N70" s="1601"/>
      <c r="O70" s="1601"/>
      <c r="P70" s="1601"/>
      <c r="Q70" s="1602"/>
      <c r="R70" s="1602"/>
      <c r="S70" s="1602"/>
      <c r="T70" s="1602"/>
      <c r="U70" s="1602"/>
      <c r="V70" s="1602"/>
      <c r="W70" s="1602"/>
      <c r="X70" s="1602"/>
      <c r="Y70" s="1602"/>
      <c r="Z70" s="1602"/>
      <c r="AA70" s="1602"/>
      <c r="AB70" s="1602"/>
      <c r="AC70" s="1602"/>
      <c r="AD70" s="1603"/>
      <c r="AE70" s="1603"/>
      <c r="AF70" s="1603"/>
    </row>
    <row r="71" spans="1:44" ht="40.5" customHeight="1" x14ac:dyDescent="0.25">
      <c r="A71" s="1600"/>
      <c r="B71" s="1638"/>
      <c r="C71" s="1600"/>
      <c r="D71" s="1600"/>
      <c r="E71" s="1600"/>
      <c r="F71" s="1600"/>
      <c r="G71" s="1600"/>
      <c r="H71" s="1600"/>
      <c r="I71" s="1601"/>
      <c r="J71" s="1600"/>
      <c r="K71" s="1600"/>
      <c r="L71" s="1601"/>
      <c r="M71" s="1601"/>
      <c r="N71" s="1601"/>
      <c r="O71" s="1601"/>
      <c r="P71" s="1601"/>
      <c r="Q71" s="1602"/>
      <c r="R71" s="1602"/>
      <c r="S71" s="1602"/>
      <c r="T71" s="1602"/>
      <c r="U71" s="1602"/>
      <c r="V71" s="1602"/>
      <c r="W71" s="1602"/>
      <c r="X71" s="1602"/>
      <c r="Y71" s="1602"/>
      <c r="Z71" s="1602"/>
      <c r="AA71" s="1602"/>
      <c r="AB71" s="1602"/>
      <c r="AC71" s="1602"/>
      <c r="AD71" s="1603"/>
      <c r="AE71" s="1603"/>
      <c r="AF71" s="1603"/>
      <c r="AG71" s="1603"/>
      <c r="AH71" s="1603"/>
      <c r="AI71" s="1603"/>
      <c r="AJ71" s="1603"/>
      <c r="AK71" s="1603"/>
      <c r="AL71" s="1603"/>
      <c r="AM71" s="1603"/>
      <c r="AN71" s="1603"/>
      <c r="AO71" s="1603"/>
      <c r="AP71" s="1603"/>
      <c r="AQ71" s="1603"/>
      <c r="AR71" s="1603"/>
    </row>
    <row r="72" spans="1:44" ht="40.5" customHeight="1" x14ac:dyDescent="0.25">
      <c r="A72" s="1600"/>
      <c r="B72" s="1677" t="s">
        <v>1083</v>
      </c>
      <c r="C72" s="1600"/>
      <c r="D72" s="1600"/>
      <c r="E72" s="1600"/>
      <c r="F72" s="1600"/>
      <c r="G72" s="1600"/>
      <c r="H72" s="1600"/>
      <c r="I72" s="1601"/>
      <c r="J72" s="1600"/>
      <c r="K72" s="1600"/>
      <c r="L72" s="1601"/>
      <c r="M72" s="1601"/>
      <c r="N72" s="1601"/>
      <c r="O72" s="1601"/>
      <c r="P72" s="1601"/>
      <c r="Q72" s="1677" t="s">
        <v>1084</v>
      </c>
      <c r="R72" s="1602"/>
      <c r="S72" s="1602"/>
      <c r="T72" s="1602"/>
      <c r="U72" s="1602"/>
      <c r="V72" s="1602"/>
      <c r="W72" s="1602"/>
      <c r="X72" s="1602"/>
      <c r="Y72" s="1602"/>
      <c r="Z72" s="1602"/>
      <c r="AA72" s="1602"/>
      <c r="AB72" s="1602"/>
      <c r="AC72" s="1602"/>
      <c r="AD72" s="1603"/>
      <c r="AE72" s="1603"/>
      <c r="AF72" s="1603"/>
      <c r="AG72" s="1603"/>
      <c r="AH72" s="1603"/>
      <c r="AI72" s="1603"/>
      <c r="AJ72" s="1603"/>
      <c r="AK72" s="1603"/>
      <c r="AL72" s="1603"/>
      <c r="AM72" s="1603"/>
      <c r="AN72" s="1603"/>
      <c r="AO72" s="1603"/>
      <c r="AP72" s="1603"/>
      <c r="AQ72" s="1603"/>
      <c r="AR72" s="1603"/>
    </row>
    <row r="73" spans="1:44" ht="40.5" customHeight="1" x14ac:dyDescent="0.25">
      <c r="A73" s="1600"/>
      <c r="B73" s="1638"/>
      <c r="C73" s="1606" t="s">
        <v>1085</v>
      </c>
      <c r="D73" s="1600"/>
      <c r="E73" s="1678" t="s">
        <v>1086</v>
      </c>
      <c r="F73" s="1601"/>
      <c r="G73" s="1679" t="s">
        <v>1087</v>
      </c>
      <c r="H73" s="1600"/>
      <c r="I73" s="1601"/>
      <c r="J73" s="1616" t="s">
        <v>1088</v>
      </c>
      <c r="K73" s="1600"/>
      <c r="L73" s="1601"/>
      <c r="M73" s="1601"/>
      <c r="N73" s="1601"/>
      <c r="O73" s="1601"/>
      <c r="P73" s="1601"/>
      <c r="Q73" s="1680" t="s">
        <v>1089</v>
      </c>
      <c r="R73" s="1681"/>
      <c r="S73" s="1682">
        <v>15.5</v>
      </c>
      <c r="T73" s="1602"/>
      <c r="U73" s="1683">
        <v>15.5</v>
      </c>
      <c r="V73" s="1602"/>
      <c r="W73" s="1684">
        <v>15.5</v>
      </c>
      <c r="X73" s="1602"/>
      <c r="Y73" s="1602"/>
      <c r="Z73" s="1602"/>
      <c r="AA73" s="1602"/>
      <c r="AB73" s="1602"/>
      <c r="AC73" s="1602"/>
      <c r="AD73" s="1603"/>
      <c r="AE73" s="1603"/>
      <c r="AF73" s="1603"/>
      <c r="AG73" s="1603"/>
      <c r="AH73" s="1603"/>
      <c r="AI73" s="1603"/>
      <c r="AJ73" s="1603"/>
      <c r="AK73" s="1603"/>
      <c r="AL73" s="1603"/>
      <c r="AM73" s="1603"/>
      <c r="AN73" s="1603"/>
      <c r="AO73" s="1603"/>
      <c r="AP73" s="1603"/>
      <c r="AQ73" s="1603"/>
      <c r="AR73" s="1603"/>
    </row>
    <row r="74" spans="1:44" ht="40.5" customHeight="1" x14ac:dyDescent="0.25">
      <c r="A74" s="1600"/>
      <c r="B74" s="1638"/>
      <c r="C74" s="1606" t="s">
        <v>1090</v>
      </c>
      <c r="D74" s="1600"/>
      <c r="E74" s="1678" t="s">
        <v>1091</v>
      </c>
      <c r="F74" s="1601"/>
      <c r="G74" s="1679" t="s">
        <v>1092</v>
      </c>
      <c r="H74" s="1600"/>
      <c r="I74" s="1601"/>
      <c r="J74" s="1616" t="s">
        <v>1093</v>
      </c>
      <c r="K74" s="1600"/>
      <c r="L74" s="1601"/>
      <c r="M74" s="1601"/>
      <c r="N74" s="1601"/>
      <c r="O74" s="1601"/>
      <c r="P74" s="1601"/>
      <c r="Q74" s="1685" t="s">
        <v>1094</v>
      </c>
      <c r="R74" s="1681"/>
      <c r="S74" s="1678" t="s">
        <v>1095</v>
      </c>
      <c r="T74" s="1602"/>
      <c r="U74" s="1686" t="s">
        <v>1096</v>
      </c>
      <c r="V74" s="1602"/>
      <c r="W74" s="1678" t="s">
        <v>1097</v>
      </c>
      <c r="X74" s="1602"/>
      <c r="Y74" s="1602"/>
      <c r="Z74" s="1602"/>
      <c r="AA74" s="1602"/>
      <c r="AB74" s="1602"/>
      <c r="AC74" s="1602"/>
      <c r="AD74" s="1603"/>
      <c r="AE74" s="1603"/>
      <c r="AF74" s="1603"/>
      <c r="AG74" s="1603"/>
      <c r="AH74" s="1603"/>
      <c r="AI74" s="1603"/>
      <c r="AJ74" s="1603"/>
      <c r="AK74" s="1603"/>
      <c r="AL74" s="1603"/>
      <c r="AM74" s="1603"/>
      <c r="AN74" s="1603"/>
      <c r="AO74" s="1603"/>
      <c r="AP74" s="1603"/>
      <c r="AQ74" s="1603"/>
      <c r="AR74" s="1603"/>
    </row>
    <row r="75" spans="1:44" ht="40.5" customHeight="1" x14ac:dyDescent="0.25">
      <c r="A75" s="1600"/>
      <c r="B75" s="1638"/>
      <c r="C75" s="1600"/>
      <c r="D75" s="1600"/>
      <c r="E75" s="1600"/>
      <c r="F75" s="1600"/>
      <c r="G75" s="1600"/>
      <c r="H75" s="1600"/>
      <c r="I75" s="1601"/>
      <c r="J75" s="1600"/>
      <c r="K75" s="1600"/>
      <c r="L75" s="1601"/>
      <c r="M75" s="1601"/>
      <c r="N75" s="1601"/>
      <c r="O75" s="1601"/>
      <c r="P75" s="1601"/>
      <c r="Q75" s="1602"/>
      <c r="R75" s="1602"/>
      <c r="S75" s="1602"/>
      <c r="T75" s="1602"/>
      <c r="U75" s="1602"/>
      <c r="V75" s="1602"/>
      <c r="W75" s="1602"/>
      <c r="X75" s="1602"/>
      <c r="Y75" s="1602"/>
      <c r="Z75" s="1602"/>
      <c r="AA75" s="1602"/>
      <c r="AB75" s="1602"/>
      <c r="AC75" s="1602"/>
      <c r="AD75" s="1603"/>
      <c r="AE75" s="1603"/>
      <c r="AF75" s="1603"/>
      <c r="AG75" s="1603"/>
      <c r="AH75" s="1603"/>
      <c r="AI75" s="1603"/>
      <c r="AJ75" s="1603"/>
      <c r="AK75" s="1603"/>
      <c r="AL75" s="1603"/>
      <c r="AM75" s="1603"/>
      <c r="AN75" s="1603"/>
      <c r="AO75" s="1603"/>
      <c r="AP75" s="1603"/>
      <c r="AQ75" s="1603"/>
      <c r="AR75" s="1603"/>
    </row>
    <row r="76" spans="1:44" ht="40.5" customHeight="1" x14ac:dyDescent="0.25">
      <c r="A76" s="1600"/>
      <c r="B76" s="1677" t="s">
        <v>1098</v>
      </c>
      <c r="C76" s="1600"/>
      <c r="D76" s="1600"/>
      <c r="E76" s="1600"/>
      <c r="F76" s="1600"/>
      <c r="G76" s="1600"/>
      <c r="H76" s="1600"/>
      <c r="I76" s="1601"/>
      <c r="J76" s="1600"/>
      <c r="K76" s="1600"/>
      <c r="L76" s="1601"/>
      <c r="M76" s="1601"/>
      <c r="N76" s="1601"/>
      <c r="O76" s="1601"/>
      <c r="P76" s="1601"/>
      <c r="Q76" s="1602"/>
      <c r="R76" s="1602"/>
      <c r="S76" s="1602"/>
      <c r="T76" s="1602"/>
      <c r="U76" s="1602"/>
      <c r="V76" s="1602"/>
      <c r="W76" s="1602"/>
      <c r="X76" s="1602"/>
      <c r="Y76" s="1602"/>
      <c r="Z76" s="1602"/>
      <c r="AA76" s="1602"/>
      <c r="AB76" s="1602"/>
      <c r="AC76" s="1602"/>
      <c r="AD76" s="1603"/>
      <c r="AE76" s="1603"/>
      <c r="AF76" s="1603"/>
      <c r="AG76" s="1603"/>
      <c r="AH76" s="1603"/>
      <c r="AI76" s="1603"/>
      <c r="AJ76" s="1603"/>
      <c r="AK76" s="1603"/>
      <c r="AL76" s="1603"/>
      <c r="AM76" s="1603"/>
      <c r="AN76" s="1603"/>
      <c r="AO76" s="1603"/>
      <c r="AP76" s="1603"/>
      <c r="AQ76" s="1603"/>
      <c r="AR76" s="1603"/>
    </row>
    <row r="77" spans="1:44" ht="40.5" customHeight="1" x14ac:dyDescent="0.25">
      <c r="A77" s="1600"/>
      <c r="B77" s="1638"/>
      <c r="C77" s="1687" t="s">
        <v>1099</v>
      </c>
      <c r="D77" s="1600"/>
      <c r="E77" s="1600"/>
      <c r="F77" s="1600"/>
      <c r="G77" s="1600"/>
      <c r="H77" s="1688" t="s">
        <v>1100</v>
      </c>
      <c r="I77" s="1688"/>
      <c r="J77" s="1600"/>
      <c r="K77" s="1600"/>
      <c r="L77" s="1601"/>
      <c r="M77" s="1601"/>
      <c r="N77" s="1601"/>
      <c r="O77" s="1601"/>
      <c r="P77" s="1689" t="s">
        <v>1101</v>
      </c>
      <c r="Q77" s="1689"/>
      <c r="R77" s="1602"/>
      <c r="S77" s="1602"/>
      <c r="T77" s="1602"/>
      <c r="U77" s="1602"/>
      <c r="V77" s="1690" t="s">
        <v>1102</v>
      </c>
      <c r="W77" s="1690"/>
      <c r="X77" s="1602"/>
      <c r="Y77" s="1602"/>
      <c r="Z77" s="1602"/>
      <c r="AA77" s="1602"/>
      <c r="AB77" s="1602"/>
      <c r="AC77" s="1602"/>
      <c r="AD77" s="1603"/>
      <c r="AE77" s="1603"/>
      <c r="AF77" s="1603"/>
      <c r="AG77" s="1603"/>
      <c r="AH77" s="1603"/>
      <c r="AI77" s="1603"/>
      <c r="AJ77" s="1603"/>
      <c r="AK77" s="1603"/>
      <c r="AL77" s="1603"/>
      <c r="AM77" s="1603"/>
      <c r="AN77" s="1603"/>
      <c r="AO77" s="1603"/>
      <c r="AP77" s="1603"/>
      <c r="AQ77" s="1603"/>
      <c r="AR77" s="1603"/>
    </row>
    <row r="78" spans="1:44" ht="40.5" customHeight="1" x14ac:dyDescent="0.25">
      <c r="A78" s="1600"/>
      <c r="B78" s="1638"/>
      <c r="C78" s="1691" t="s">
        <v>1103</v>
      </c>
      <c r="D78" s="1600"/>
      <c r="E78" s="1600"/>
      <c r="F78" s="1600"/>
      <c r="G78" s="1600"/>
      <c r="H78" s="1692" t="s">
        <v>1104</v>
      </c>
      <c r="I78" s="1692"/>
      <c r="J78" s="1600"/>
      <c r="K78" s="1600"/>
      <c r="L78" s="1601"/>
      <c r="M78" s="1601"/>
      <c r="N78" s="1601"/>
      <c r="O78" s="1601"/>
      <c r="P78" s="1693" t="s">
        <v>1105</v>
      </c>
      <c r="Q78" s="1693"/>
      <c r="R78" s="1602"/>
      <c r="S78" s="1602"/>
      <c r="T78" s="1602"/>
      <c r="U78" s="1602"/>
      <c r="V78" s="1694" t="s">
        <v>1106</v>
      </c>
      <c r="W78" s="1694"/>
      <c r="X78" s="1602"/>
      <c r="Y78" s="1602"/>
      <c r="Z78" s="1602"/>
      <c r="AA78" s="1602"/>
      <c r="AB78" s="1602"/>
      <c r="AC78" s="1602"/>
      <c r="AD78" s="1603"/>
      <c r="AE78" s="1603"/>
      <c r="AF78" s="1603"/>
      <c r="AG78" s="1603"/>
      <c r="AH78" s="1603"/>
      <c r="AI78" s="1603"/>
      <c r="AJ78" s="1603"/>
      <c r="AK78" s="1603"/>
      <c r="AL78" s="1603"/>
      <c r="AM78" s="1603"/>
      <c r="AN78" s="1603"/>
      <c r="AO78" s="1603"/>
      <c r="AP78" s="1603"/>
      <c r="AQ78" s="1603"/>
      <c r="AR78" s="1603"/>
    </row>
    <row r="79" spans="1:44" ht="40.5" customHeight="1" x14ac:dyDescent="0.25">
      <c r="A79" s="1600"/>
      <c r="B79" s="1638"/>
      <c r="C79" s="1695" t="s">
        <v>1107</v>
      </c>
      <c r="D79" s="1600"/>
      <c r="E79" s="1600"/>
      <c r="F79" s="1600"/>
      <c r="G79" s="1600"/>
      <c r="H79" s="1600"/>
      <c r="I79" s="1601"/>
      <c r="J79" s="1600"/>
      <c r="K79" s="1600"/>
      <c r="L79" s="1601"/>
      <c r="M79" s="1601"/>
      <c r="N79" s="1601"/>
      <c r="O79" s="1601"/>
      <c r="P79" s="1601"/>
      <c r="Q79" s="1602"/>
      <c r="R79" s="1602"/>
      <c r="S79" s="1602"/>
      <c r="T79" s="1602"/>
      <c r="U79" s="1602"/>
      <c r="V79" s="1602"/>
      <c r="W79" s="1602"/>
      <c r="X79" s="1602"/>
      <c r="Y79" s="1602"/>
      <c r="Z79" s="1602"/>
      <c r="AA79" s="1602"/>
      <c r="AB79" s="1602"/>
      <c r="AC79" s="1602"/>
      <c r="AD79" s="1603"/>
      <c r="AE79" s="1603"/>
      <c r="AF79" s="1603"/>
      <c r="AG79" s="1603"/>
      <c r="AH79" s="1603"/>
      <c r="AI79" s="1603"/>
      <c r="AJ79" s="1603"/>
      <c r="AK79" s="1603"/>
      <c r="AL79" s="1603"/>
      <c r="AM79" s="1603"/>
      <c r="AN79" s="1603"/>
      <c r="AO79" s="1603"/>
      <c r="AP79" s="1603"/>
      <c r="AQ79" s="1603"/>
      <c r="AR79" s="1603"/>
    </row>
    <row r="80" spans="1:44" ht="40.5" customHeight="1" x14ac:dyDescent="0.25">
      <c r="A80" s="1600"/>
      <c r="B80" s="1677" t="s">
        <v>1108</v>
      </c>
      <c r="C80" s="1600"/>
      <c r="D80" s="1600"/>
      <c r="E80" s="1600"/>
      <c r="F80" s="1600"/>
      <c r="G80" s="1600"/>
      <c r="H80" s="1600"/>
      <c r="I80" s="1696"/>
      <c r="J80" s="1600"/>
      <c r="K80" s="1600"/>
      <c r="L80" s="1696"/>
      <c r="M80" s="1696"/>
      <c r="N80" s="1696"/>
      <c r="O80" s="1696"/>
      <c r="P80" s="1696"/>
      <c r="Q80" s="1602"/>
      <c r="R80" s="1602"/>
      <c r="S80" s="1602"/>
      <c r="T80" s="1602"/>
      <c r="U80" s="1602"/>
      <c r="V80" s="1602"/>
      <c r="W80" s="1602"/>
      <c r="X80" s="1602"/>
      <c r="Y80" s="1602"/>
      <c r="Z80" s="1602"/>
      <c r="AA80" s="1602"/>
      <c r="AB80" s="1602"/>
      <c r="AC80" s="1602"/>
      <c r="AD80" s="1603"/>
      <c r="AE80" s="1603"/>
      <c r="AF80" s="1603"/>
      <c r="AG80" s="1603"/>
    </row>
    <row r="81" spans="1:33" ht="40.5" customHeight="1" x14ac:dyDescent="0.2">
      <c r="A81" s="1600"/>
      <c r="B81" s="1638"/>
      <c r="C81" s="1697" t="s">
        <v>1</v>
      </c>
      <c r="D81" s="1698" t="s">
        <v>2</v>
      </c>
      <c r="E81" s="1699" t="s">
        <v>3</v>
      </c>
      <c r="F81" s="1700" t="s">
        <v>4</v>
      </c>
      <c r="G81" s="1701" t="s">
        <v>5</v>
      </c>
      <c r="H81" s="1702" t="s">
        <v>6</v>
      </c>
      <c r="I81" s="1703" t="s">
        <v>7</v>
      </c>
      <c r="J81" s="1704" t="s">
        <v>8</v>
      </c>
      <c r="K81" s="1705" t="s">
        <v>30</v>
      </c>
      <c r="L81" s="1706" t="s">
        <v>31</v>
      </c>
      <c r="M81" s="1707" t="s">
        <v>45</v>
      </c>
      <c r="N81" s="1708" t="s">
        <v>46</v>
      </c>
      <c r="O81" s="1709" t="s">
        <v>396</v>
      </c>
      <c r="P81" s="1700" t="s">
        <v>397</v>
      </c>
      <c r="Q81" s="1710" t="s">
        <v>1109</v>
      </c>
      <c r="R81" s="1711" t="s">
        <v>1110</v>
      </c>
      <c r="S81" s="1712" t="s">
        <v>1111</v>
      </c>
      <c r="T81" s="1713" t="s">
        <v>1112</v>
      </c>
      <c r="U81" s="1714" t="s">
        <v>1113</v>
      </c>
      <c r="V81" s="1699" t="s">
        <v>1114</v>
      </c>
      <c r="W81" s="1602"/>
      <c r="X81" s="1602"/>
      <c r="Y81" s="1602"/>
      <c r="Z81" s="1602"/>
      <c r="AA81" s="1602"/>
      <c r="AB81" s="1602"/>
      <c r="AC81" s="1602"/>
      <c r="AD81" s="1603"/>
      <c r="AE81" s="1603"/>
      <c r="AF81" s="1603"/>
      <c r="AG81" s="1603"/>
    </row>
    <row r="82" spans="1:33" ht="40.5" customHeight="1" x14ac:dyDescent="0.25">
      <c r="A82" s="1600"/>
      <c r="B82" s="1638"/>
      <c r="C82" s="1600"/>
      <c r="D82" s="1600"/>
      <c r="E82" s="1600"/>
      <c r="F82" s="1600"/>
      <c r="G82" s="1600"/>
      <c r="H82" s="1600"/>
      <c r="I82" s="1696"/>
      <c r="J82" s="1600"/>
      <c r="K82" s="1600"/>
      <c r="L82" s="1696"/>
      <c r="M82" s="1696"/>
      <c r="N82" s="1696"/>
      <c r="O82" s="1696"/>
      <c r="P82" s="1696"/>
      <c r="Q82" s="1602"/>
      <c r="R82" s="1602"/>
      <c r="S82" s="1602"/>
      <c r="T82" s="1602"/>
      <c r="U82" s="1602"/>
      <c r="V82" s="1602"/>
      <c r="W82" s="1602"/>
      <c r="X82" s="1602"/>
      <c r="Y82" s="1602"/>
      <c r="Z82" s="1602"/>
      <c r="AA82" s="1602"/>
      <c r="AB82" s="1602"/>
      <c r="AC82" s="1602"/>
      <c r="AD82" s="1603"/>
      <c r="AE82" s="1603"/>
      <c r="AF82" s="1603"/>
      <c r="AG82" s="1603"/>
    </row>
    <row r="83" spans="1:33" ht="40.5" customHeight="1" x14ac:dyDescent="0.2">
      <c r="A83" s="1600"/>
      <c r="B83" s="1638"/>
      <c r="C83" s="1715" t="s">
        <v>1</v>
      </c>
      <c r="D83" s="1715" t="s">
        <v>2</v>
      </c>
      <c r="E83" s="1715" t="s">
        <v>3</v>
      </c>
      <c r="F83" s="1715" t="s">
        <v>4</v>
      </c>
      <c r="G83" s="1715" t="s">
        <v>5</v>
      </c>
      <c r="H83" s="1715" t="s">
        <v>6</v>
      </c>
      <c r="I83" s="1715" t="s">
        <v>7</v>
      </c>
      <c r="J83" s="1715" t="s">
        <v>8</v>
      </c>
      <c r="K83" s="1715" t="s">
        <v>30</v>
      </c>
      <c r="L83" s="1715" t="s">
        <v>31</v>
      </c>
      <c r="M83" s="1715" t="s">
        <v>45</v>
      </c>
      <c r="N83" s="1715" t="s">
        <v>46</v>
      </c>
      <c r="O83" s="1715" t="s">
        <v>396</v>
      </c>
      <c r="P83" s="1715" t="s">
        <v>397</v>
      </c>
      <c r="Q83" s="1715" t="s">
        <v>1109</v>
      </c>
      <c r="R83" s="1715" t="s">
        <v>1110</v>
      </c>
      <c r="S83" s="1715" t="s">
        <v>1111</v>
      </c>
      <c r="T83" s="1715" t="s">
        <v>1112</v>
      </c>
      <c r="U83" s="1715" t="s">
        <v>1113</v>
      </c>
      <c r="V83" s="1715" t="s">
        <v>1114</v>
      </c>
      <c r="W83" s="1602"/>
      <c r="X83" s="1602"/>
      <c r="Y83" s="1602"/>
      <c r="Z83" s="1602"/>
      <c r="AA83" s="1602"/>
      <c r="AB83" s="1602"/>
      <c r="AC83" s="1602"/>
      <c r="AD83" s="1603"/>
      <c r="AE83" s="1603"/>
      <c r="AF83" s="1603"/>
      <c r="AG83" s="1603"/>
    </row>
    <row r="84" spans="1:33" ht="40.5" customHeight="1" x14ac:dyDescent="0.25">
      <c r="A84" s="1600"/>
      <c r="B84" s="1638"/>
      <c r="C84" s="1600"/>
      <c r="D84" s="1600"/>
      <c r="E84" s="1600"/>
      <c r="F84" s="1600"/>
      <c r="G84" s="1600"/>
      <c r="H84" s="1600"/>
      <c r="I84" s="1696"/>
      <c r="J84" s="1600"/>
      <c r="K84" s="1600"/>
      <c r="L84" s="1696"/>
      <c r="M84" s="1696"/>
      <c r="N84" s="1696"/>
      <c r="O84" s="1696"/>
      <c r="P84" s="1696"/>
      <c r="Q84" s="1602"/>
      <c r="R84" s="1602"/>
      <c r="S84" s="1602"/>
      <c r="T84" s="1602"/>
      <c r="U84" s="1602"/>
      <c r="V84" s="1602"/>
      <c r="W84" s="1602"/>
      <c r="X84" s="1602"/>
      <c r="Y84" s="1602"/>
      <c r="Z84" s="1602"/>
      <c r="AA84" s="1602"/>
      <c r="AB84" s="1602"/>
      <c r="AC84" s="1602"/>
      <c r="AD84" s="1603"/>
      <c r="AE84" s="1603"/>
      <c r="AF84" s="1603"/>
      <c r="AG84" s="1603"/>
    </row>
    <row r="85" spans="1:33" ht="40.5" customHeight="1" x14ac:dyDescent="0.2">
      <c r="A85" s="1600"/>
      <c r="B85" s="1638"/>
      <c r="C85" s="1716">
        <v>1</v>
      </c>
      <c r="D85" s="1716" t="s">
        <v>1115</v>
      </c>
      <c r="E85" s="1716" t="s">
        <v>1116</v>
      </c>
      <c r="F85" s="1716" t="s">
        <v>1117</v>
      </c>
      <c r="G85" s="1716" t="s">
        <v>1118</v>
      </c>
      <c r="H85" s="1716" t="s">
        <v>1119</v>
      </c>
      <c r="I85" s="1716" t="s">
        <v>1120</v>
      </c>
      <c r="J85" s="1716" t="s">
        <v>1121</v>
      </c>
      <c r="K85" s="1716" t="s">
        <v>1122</v>
      </c>
      <c r="L85" s="1716" t="s">
        <v>1123</v>
      </c>
      <c r="M85" s="1716" t="s">
        <v>1124</v>
      </c>
      <c r="N85" s="1716" t="s">
        <v>1125</v>
      </c>
      <c r="O85" s="1716" t="s">
        <v>1126</v>
      </c>
      <c r="P85" s="1716" t="s">
        <v>1127</v>
      </c>
      <c r="Q85" s="1716" t="s">
        <v>1128</v>
      </c>
      <c r="R85" s="1716" t="s">
        <v>1129</v>
      </c>
      <c r="S85" s="1716" t="s">
        <v>1130</v>
      </c>
      <c r="T85" s="1716" t="s">
        <v>1131</v>
      </c>
      <c r="U85" s="1716" t="s">
        <v>1132</v>
      </c>
      <c r="V85" s="1716" t="s">
        <v>1133</v>
      </c>
      <c r="W85" s="1602"/>
      <c r="X85" s="1602"/>
      <c r="Y85" s="1602"/>
      <c r="Z85" s="1602"/>
      <c r="AA85" s="1602"/>
      <c r="AB85" s="1602"/>
      <c r="AC85" s="1602"/>
      <c r="AD85" s="1603"/>
      <c r="AE85" s="1603"/>
      <c r="AF85" s="1603"/>
      <c r="AG85" s="1603"/>
    </row>
    <row r="86" spans="1:33" ht="40.5" customHeight="1" x14ac:dyDescent="0.25">
      <c r="A86" s="1600"/>
      <c r="B86" s="1638"/>
      <c r="C86" s="1600"/>
      <c r="D86" s="1600"/>
      <c r="E86" s="1600"/>
      <c r="F86" s="1600"/>
      <c r="G86" s="1600"/>
      <c r="H86" s="1600"/>
      <c r="I86" s="1696"/>
      <c r="J86" s="1600"/>
      <c r="K86" s="1600"/>
      <c r="L86" s="1696"/>
      <c r="M86" s="1696"/>
      <c r="N86" s="1696"/>
      <c r="O86" s="1696"/>
      <c r="P86" s="1696"/>
      <c r="Q86" s="1602"/>
      <c r="R86" s="1602"/>
      <c r="S86" s="1602"/>
      <c r="T86" s="1602"/>
      <c r="U86" s="1602"/>
      <c r="V86" s="1602"/>
      <c r="W86" s="1602"/>
      <c r="X86" s="1602"/>
      <c r="Y86" s="1602"/>
      <c r="Z86" s="1602"/>
      <c r="AA86" s="1602"/>
      <c r="AB86" s="1602"/>
      <c r="AC86" s="1602"/>
      <c r="AD86" s="1603"/>
      <c r="AE86" s="1603"/>
      <c r="AF86" s="1603"/>
      <c r="AG86" s="1603"/>
    </row>
    <row r="87" spans="1:33" ht="40.5" customHeight="1" x14ac:dyDescent="0.2">
      <c r="A87" s="1600"/>
      <c r="B87" s="1638"/>
      <c r="C87" s="1717">
        <v>1</v>
      </c>
      <c r="D87" s="1718">
        <v>2</v>
      </c>
      <c r="E87" s="1717">
        <v>3</v>
      </c>
      <c r="F87" s="1718">
        <v>4</v>
      </c>
      <c r="G87" s="1717">
        <v>5</v>
      </c>
      <c r="H87" s="1718">
        <v>6</v>
      </c>
      <c r="I87" s="1717">
        <v>7</v>
      </c>
      <c r="J87" s="1718">
        <v>8</v>
      </c>
      <c r="K87" s="1717">
        <v>9</v>
      </c>
      <c r="L87" s="1718">
        <v>10</v>
      </c>
      <c r="M87" s="1717">
        <v>11</v>
      </c>
      <c r="N87" s="1718">
        <v>12</v>
      </c>
      <c r="O87" s="1717">
        <v>13</v>
      </c>
      <c r="P87" s="1718">
        <v>14</v>
      </c>
      <c r="Q87" s="1717">
        <v>15</v>
      </c>
      <c r="R87" s="1718">
        <v>16</v>
      </c>
      <c r="S87" s="1717">
        <v>17</v>
      </c>
      <c r="T87" s="1718">
        <v>18</v>
      </c>
      <c r="U87" s="1717">
        <v>19</v>
      </c>
      <c r="V87" s="1718">
        <v>20</v>
      </c>
      <c r="W87" s="1602"/>
      <c r="X87" s="1602"/>
      <c r="Y87" s="1602"/>
      <c r="Z87" s="1602"/>
      <c r="AA87" s="1602"/>
      <c r="AB87" s="1602"/>
      <c r="AC87" s="1602"/>
      <c r="AD87" s="1603"/>
      <c r="AE87" s="1603"/>
      <c r="AF87" s="1603"/>
      <c r="AG87" s="1603"/>
    </row>
    <row r="88" spans="1:33" ht="40.5" customHeight="1" x14ac:dyDescent="0.25">
      <c r="A88" s="1600"/>
      <c r="B88" s="1638"/>
      <c r="C88" s="1600"/>
      <c r="D88" s="1600"/>
      <c r="E88" s="1600"/>
      <c r="F88" s="1600"/>
      <c r="G88" s="1600"/>
      <c r="H88" s="1600"/>
      <c r="I88" s="1696"/>
      <c r="J88" s="1600"/>
      <c r="K88" s="1600"/>
      <c r="L88" s="1696"/>
      <c r="M88" s="1696"/>
      <c r="N88" s="1696"/>
      <c r="O88" s="1696"/>
      <c r="P88" s="1696"/>
      <c r="Q88" s="1602"/>
      <c r="R88" s="1602"/>
      <c r="S88" s="1602"/>
      <c r="T88" s="1602"/>
      <c r="U88" s="1602"/>
      <c r="V88" s="1602"/>
      <c r="W88" s="1602"/>
      <c r="X88" s="1602"/>
      <c r="Y88" s="1602"/>
      <c r="Z88" s="1602"/>
      <c r="AA88" s="1602"/>
      <c r="AB88" s="1602"/>
      <c r="AC88" s="1602"/>
      <c r="AD88" s="1603"/>
      <c r="AE88" s="1603"/>
      <c r="AF88" s="1603"/>
      <c r="AG88" s="1603"/>
    </row>
    <row r="89" spans="1:33" ht="40.5" customHeight="1" x14ac:dyDescent="0.25">
      <c r="A89" s="1600"/>
      <c r="B89" s="1638"/>
      <c r="C89" s="1719" t="s">
        <v>1134</v>
      </c>
      <c r="D89" s="1720"/>
      <c r="E89" s="1720"/>
      <c r="F89" s="1720"/>
      <c r="G89" s="1696"/>
      <c r="H89" s="1696"/>
      <c r="I89" s="1696"/>
      <c r="J89" s="1696"/>
      <c r="K89" s="1696"/>
      <c r="L89" s="1721" t="s">
        <v>1135</v>
      </c>
      <c r="M89" s="1696"/>
      <c r="N89" s="1696"/>
      <c r="O89" s="1696"/>
      <c r="P89" s="1696"/>
      <c r="Q89" s="1602"/>
      <c r="R89" s="1722"/>
      <c r="S89" s="1602"/>
      <c r="T89" s="1602"/>
      <c r="U89" s="1602"/>
      <c r="V89" s="1602"/>
      <c r="W89" s="1602"/>
      <c r="X89" s="1602"/>
      <c r="Y89" s="1602"/>
      <c r="Z89" s="1602"/>
      <c r="AA89" s="1602"/>
      <c r="AB89" s="1602"/>
      <c r="AC89" s="1602"/>
      <c r="AD89" s="1603"/>
      <c r="AE89" s="1603"/>
      <c r="AF89" s="1603"/>
      <c r="AG89" s="1603"/>
    </row>
    <row r="90" spans="1:33" ht="40.5" customHeight="1" x14ac:dyDescent="0.25">
      <c r="A90" s="1600"/>
      <c r="B90" s="1638"/>
      <c r="C90" s="1723" t="s">
        <v>1136</v>
      </c>
      <c r="D90" s="1720"/>
      <c r="E90" s="1720"/>
      <c r="F90" s="1720"/>
      <c r="G90" s="1722"/>
      <c r="H90" s="1724"/>
      <c r="I90" s="1720"/>
      <c r="J90" s="1720"/>
      <c r="K90" s="1600"/>
      <c r="L90" s="1696"/>
      <c r="M90" s="1696"/>
      <c r="N90" s="1696"/>
      <c r="O90" s="1696"/>
      <c r="P90" s="1696"/>
      <c r="Q90" s="1602"/>
      <c r="R90" s="1602"/>
      <c r="S90" s="1602"/>
      <c r="T90" s="1602"/>
      <c r="U90" s="1602"/>
      <c r="V90" s="1602"/>
      <c r="W90" s="1602"/>
      <c r="X90" s="1602"/>
      <c r="Y90" s="1602"/>
      <c r="Z90" s="1602"/>
      <c r="AA90" s="1602"/>
      <c r="AB90" s="1602"/>
      <c r="AC90" s="1602"/>
      <c r="AD90" s="1603"/>
      <c r="AE90" s="1603"/>
      <c r="AF90" s="1603"/>
      <c r="AG90" s="1603"/>
    </row>
    <row r="91" spans="1:33" ht="40.5" customHeight="1" x14ac:dyDescent="0.25">
      <c r="A91" s="1600"/>
      <c r="B91" s="1638"/>
      <c r="C91" s="1725" t="s">
        <v>1137</v>
      </c>
      <c r="D91" s="1720"/>
      <c r="E91" s="1720"/>
      <c r="F91" s="1720"/>
      <c r="G91" s="1722"/>
      <c r="H91" s="1724"/>
      <c r="I91" s="1720"/>
      <c r="J91" s="1720"/>
      <c r="K91" s="1600"/>
      <c r="L91" s="1696"/>
      <c r="M91" s="1696"/>
      <c r="N91" s="1696"/>
      <c r="O91" s="1696"/>
      <c r="P91" s="1696"/>
      <c r="Q91" s="1602"/>
      <c r="R91" s="1602"/>
      <c r="S91" s="1602"/>
      <c r="T91" s="1602"/>
      <c r="U91" s="1602"/>
      <c r="V91" s="1602"/>
      <c r="W91" s="1602"/>
      <c r="X91" s="1602"/>
      <c r="Y91" s="1602"/>
      <c r="Z91" s="1602"/>
      <c r="AA91" s="1602"/>
      <c r="AB91" s="1602"/>
      <c r="AC91" s="1602"/>
      <c r="AD91" s="1603"/>
      <c r="AE91" s="1603"/>
      <c r="AF91" s="1603"/>
      <c r="AG91" s="1603"/>
    </row>
    <row r="92" spans="1:33" ht="40.5" customHeight="1" x14ac:dyDescent="0.25">
      <c r="A92" s="1600"/>
      <c r="B92" s="1638"/>
      <c r="C92" s="1600"/>
      <c r="D92" s="1600"/>
      <c r="E92" s="1600"/>
      <c r="F92" s="1600"/>
      <c r="G92" s="1600"/>
      <c r="H92" s="1600"/>
      <c r="I92" s="1696"/>
      <c r="J92" s="1600"/>
      <c r="K92" s="1600"/>
      <c r="L92" s="1696"/>
      <c r="M92" s="1696"/>
      <c r="N92" s="1696"/>
      <c r="O92" s="1696"/>
      <c r="P92" s="1696"/>
      <c r="Q92" s="1602"/>
      <c r="R92" s="1602"/>
      <c r="S92" s="1602"/>
      <c r="T92" s="1602"/>
      <c r="U92" s="1602"/>
      <c r="V92" s="1602"/>
      <c r="W92" s="1602"/>
      <c r="X92" s="1602"/>
      <c r="Y92" s="1602"/>
      <c r="Z92" s="1602"/>
      <c r="AA92" s="1602"/>
      <c r="AB92" s="1602"/>
      <c r="AC92" s="1602"/>
      <c r="AD92" s="1603"/>
      <c r="AE92" s="1603"/>
      <c r="AF92" s="1603"/>
      <c r="AG92" s="1603"/>
    </row>
    <row r="93" spans="1:33" ht="40.5" customHeight="1" x14ac:dyDescent="0.25">
      <c r="A93" s="1600"/>
      <c r="B93" s="1677" t="s">
        <v>1138</v>
      </c>
      <c r="C93" s="1600"/>
      <c r="D93" s="1600"/>
      <c r="E93" s="1600"/>
      <c r="F93" s="1600"/>
      <c r="G93" s="1600"/>
      <c r="H93" s="1600"/>
      <c r="I93" s="1696"/>
      <c r="J93" s="1600"/>
      <c r="K93" s="1600"/>
      <c r="L93" s="1696"/>
      <c r="M93" s="1696"/>
      <c r="N93" s="1696"/>
      <c r="O93" s="1696"/>
      <c r="P93" s="1696"/>
      <c r="Q93" s="1602"/>
      <c r="R93" s="1677"/>
      <c r="S93" s="1677"/>
      <c r="T93" s="1602"/>
      <c r="U93" s="1602"/>
      <c r="V93" s="1602"/>
      <c r="W93" s="1602"/>
      <c r="X93" s="1602"/>
      <c r="Y93" s="1602"/>
      <c r="Z93" s="1602"/>
      <c r="AA93" s="1602"/>
      <c r="AB93" s="1602"/>
      <c r="AC93" s="1602"/>
      <c r="AD93" s="1603"/>
      <c r="AE93" s="1603"/>
      <c r="AF93" s="1603"/>
      <c r="AG93" s="1603"/>
    </row>
    <row r="94" spans="1:33" ht="40.5" customHeight="1" x14ac:dyDescent="0.2">
      <c r="A94" s="1600"/>
      <c r="B94" s="1726" t="s">
        <v>1139</v>
      </c>
      <c r="C94" s="1726" t="s">
        <v>1140</v>
      </c>
      <c r="D94" s="1726" t="s">
        <v>1141</v>
      </c>
      <c r="E94" s="1726" t="s">
        <v>1142</v>
      </c>
      <c r="F94" s="1726" t="s">
        <v>1143</v>
      </c>
      <c r="G94" s="1726" t="s">
        <v>1144</v>
      </c>
      <c r="H94" s="1726" t="s">
        <v>1145</v>
      </c>
      <c r="I94" s="1726" t="s">
        <v>1146</v>
      </c>
      <c r="J94" s="1726" t="s">
        <v>1147</v>
      </c>
      <c r="K94" s="1726" t="s">
        <v>1148</v>
      </c>
      <c r="L94" s="1726" t="s">
        <v>1149</v>
      </c>
      <c r="M94" s="1726" t="s">
        <v>1150</v>
      </c>
      <c r="N94" s="1726" t="s">
        <v>1151</v>
      </c>
      <c r="O94" s="1726" t="s">
        <v>1152</v>
      </c>
      <c r="P94" s="1726" t="s">
        <v>1153</v>
      </c>
      <c r="Q94" s="1726" t="s">
        <v>1154</v>
      </c>
      <c r="R94" s="1726" t="s">
        <v>1155</v>
      </c>
      <c r="S94" s="1726" t="s">
        <v>1156</v>
      </c>
      <c r="T94" s="1726" t="s">
        <v>1157</v>
      </c>
      <c r="U94" s="1726" t="s">
        <v>1158</v>
      </c>
      <c r="V94" s="1726"/>
      <c r="W94" s="1726"/>
      <c r="X94" s="1726"/>
      <c r="Y94" s="1726"/>
      <c r="Z94" s="1726"/>
      <c r="AA94" s="1726"/>
      <c r="AB94" s="1602"/>
      <c r="AC94" s="1602"/>
      <c r="AD94" s="1603"/>
      <c r="AE94" s="1603"/>
      <c r="AF94" s="1603"/>
      <c r="AG94" s="1603"/>
    </row>
    <row r="95" spans="1:33" ht="40.5" customHeight="1" x14ac:dyDescent="0.25">
      <c r="A95" s="1600"/>
      <c r="B95" s="1677"/>
      <c r="C95" s="1600"/>
      <c r="D95" s="1600"/>
      <c r="E95" s="1600"/>
      <c r="F95" s="1600"/>
      <c r="G95" s="1600"/>
      <c r="H95" s="1600"/>
      <c r="I95" s="1696"/>
      <c r="J95" s="1600"/>
      <c r="K95" s="1600"/>
      <c r="L95" s="1696"/>
      <c r="M95" s="1696"/>
      <c r="N95" s="1696"/>
      <c r="O95" s="1696"/>
      <c r="P95" s="1696"/>
      <c r="Q95" s="1602"/>
      <c r="R95" s="1677"/>
      <c r="S95" s="1727"/>
      <c r="T95" s="1726"/>
      <c r="U95" s="1726"/>
      <c r="V95" s="1726"/>
      <c r="W95" s="1726"/>
      <c r="X95" s="1726"/>
      <c r="Y95" s="1726"/>
      <c r="Z95" s="1726"/>
      <c r="AA95" s="1726"/>
      <c r="AB95" s="1602"/>
      <c r="AC95" s="1602"/>
      <c r="AD95" s="1603"/>
      <c r="AE95" s="1603"/>
      <c r="AF95" s="1603"/>
      <c r="AG95" s="1603"/>
    </row>
    <row r="96" spans="1:33" ht="40.5" customHeight="1" x14ac:dyDescent="0.25">
      <c r="A96" s="1600"/>
      <c r="B96" s="1638"/>
      <c r="C96" s="1728" t="s">
        <v>215</v>
      </c>
      <c r="D96" s="1729"/>
      <c r="E96" s="1602"/>
      <c r="F96" s="1730" t="s">
        <v>1159</v>
      </c>
      <c r="G96" s="1533"/>
      <c r="H96" s="1533"/>
      <c r="I96" s="1533"/>
      <c r="J96" s="1533"/>
      <c r="K96" s="1533"/>
      <c r="L96" s="1533"/>
      <c r="M96" s="1602"/>
      <c r="N96" s="1602"/>
      <c r="O96" s="1696"/>
      <c r="P96" s="1696"/>
      <c r="Q96" s="1602"/>
      <c r="R96" s="1602"/>
      <c r="S96" s="1727"/>
      <c r="T96" s="1726"/>
      <c r="U96" s="1726"/>
      <c r="V96" s="1726"/>
      <c r="W96" s="1726"/>
      <c r="X96" s="1726"/>
      <c r="Y96" s="1726"/>
      <c r="Z96" s="1726"/>
      <c r="AA96" s="1726"/>
      <c r="AB96" s="1602"/>
      <c r="AC96" s="1602"/>
      <c r="AD96" s="1603"/>
      <c r="AE96" s="1603"/>
      <c r="AF96" s="1603"/>
      <c r="AG96" s="1603"/>
    </row>
    <row r="97" spans="1:44" ht="40.5" customHeight="1" x14ac:dyDescent="0.25">
      <c r="A97" s="1600"/>
      <c r="B97" s="1638"/>
      <c r="C97" s="1731">
        <v>3</v>
      </c>
      <c r="D97" s="1729"/>
      <c r="E97" s="1600"/>
      <c r="F97" s="1600"/>
      <c r="G97" s="1600"/>
      <c r="H97" s="1696"/>
      <c r="I97" s="1696"/>
      <c r="J97" s="1696"/>
      <c r="K97" s="1696"/>
      <c r="L97" s="1696"/>
      <c r="M97" s="1696"/>
      <c r="N97" s="1696"/>
      <c r="O97" s="1696"/>
      <c r="P97" s="1696"/>
      <c r="Q97" s="1602"/>
      <c r="R97" s="1602"/>
      <c r="S97" s="1727"/>
      <c r="T97" s="1726"/>
      <c r="U97" s="1726"/>
      <c r="V97" s="1726"/>
      <c r="W97" s="1726"/>
      <c r="X97" s="1726"/>
      <c r="Y97" s="1726"/>
      <c r="Z97" s="1726"/>
      <c r="AA97" s="1726"/>
      <c r="AB97" s="1602"/>
      <c r="AC97" s="1602"/>
      <c r="AD97" s="1603"/>
      <c r="AE97" s="1603"/>
      <c r="AF97" s="1603"/>
      <c r="AG97" s="1603"/>
    </row>
    <row r="98" spans="1:44" ht="40.5" customHeight="1" x14ac:dyDescent="0.25">
      <c r="A98" s="1600"/>
      <c r="B98" s="1638"/>
      <c r="C98" s="1600"/>
      <c r="D98" s="1600"/>
      <c r="E98" s="1600"/>
      <c r="F98" s="1600"/>
      <c r="G98" s="1600"/>
      <c r="H98" s="1732" t="s">
        <v>1160</v>
      </c>
      <c r="K98" s="1600"/>
      <c r="L98" s="1696"/>
      <c r="M98" s="1696"/>
      <c r="N98" s="1734" t="s">
        <v>394</v>
      </c>
      <c r="O98" s="1735" t="s">
        <v>48</v>
      </c>
      <c r="P98" s="1736" t="s">
        <v>13</v>
      </c>
      <c r="Q98" s="1602"/>
      <c r="R98" s="1602"/>
      <c r="S98" s="1727"/>
      <c r="T98" s="1726"/>
      <c r="U98" s="1726"/>
      <c r="V98" s="1726"/>
      <c r="W98" s="1726"/>
      <c r="X98" s="1726"/>
      <c r="Y98" s="1726"/>
      <c r="Z98" s="1726"/>
      <c r="AA98" s="1726"/>
      <c r="AB98" s="1602"/>
      <c r="AC98" s="1602"/>
      <c r="AD98" s="1603"/>
      <c r="AE98" s="1603"/>
      <c r="AF98" s="1603"/>
      <c r="AG98" s="1603"/>
    </row>
    <row r="99" spans="1:44" ht="40.5" customHeight="1" x14ac:dyDescent="0.2">
      <c r="A99" s="1600"/>
      <c r="B99" s="1638"/>
      <c r="C99" s="1606" t="s">
        <v>196</v>
      </c>
      <c r="D99" s="1600"/>
      <c r="E99" s="1737"/>
      <c r="F99" s="1600"/>
      <c r="G99" s="1600"/>
      <c r="H99" s="1738" t="s">
        <v>389</v>
      </c>
      <c r="I99" s="1738" t="s">
        <v>390</v>
      </c>
      <c r="J99" s="1738" t="s">
        <v>317</v>
      </c>
      <c r="K99" s="1726" t="s">
        <v>1161</v>
      </c>
      <c r="L99" s="1602"/>
      <c r="M99" s="1602"/>
      <c r="N99" s="1606" t="s">
        <v>1162</v>
      </c>
      <c r="O99" s="1602"/>
      <c r="P99" s="1602"/>
      <c r="Q99" s="1602"/>
      <c r="R99" s="1602"/>
      <c r="S99" s="1727"/>
      <c r="T99" s="1726"/>
      <c r="U99" s="1726"/>
      <c r="V99" s="1726"/>
      <c r="W99" s="1726"/>
      <c r="X99" s="1726"/>
      <c r="Y99" s="1726"/>
      <c r="Z99" s="1726"/>
      <c r="AA99" s="1726"/>
      <c r="AB99" s="1602"/>
      <c r="AC99" s="1602"/>
      <c r="AD99" s="1603"/>
      <c r="AE99" s="1603"/>
      <c r="AF99" s="1603"/>
      <c r="AG99" s="1603"/>
    </row>
    <row r="100" spans="1:44" ht="40.5" customHeight="1" x14ac:dyDescent="0.25">
      <c r="A100" s="1600"/>
      <c r="B100" s="1638"/>
      <c r="C100" s="1606" t="s">
        <v>197</v>
      </c>
      <c r="D100" s="1600"/>
      <c r="E100" s="1737"/>
      <c r="F100" s="1600"/>
      <c r="G100" s="1600"/>
      <c r="H100" s="1738" t="s">
        <v>391</v>
      </c>
      <c r="I100" s="1738" t="s">
        <v>392</v>
      </c>
      <c r="J100" s="1738" t="s">
        <v>318</v>
      </c>
      <c r="K100" s="1726" t="s">
        <v>1163</v>
      </c>
      <c r="L100" s="1696"/>
      <c r="M100" s="1696"/>
      <c r="N100" s="1734" t="s">
        <v>398</v>
      </c>
      <c r="O100" s="1735" t="s">
        <v>15</v>
      </c>
      <c r="P100" s="1735" t="s">
        <v>400</v>
      </c>
      <c r="Q100" s="1602"/>
      <c r="R100" s="1602"/>
      <c r="S100" s="1727"/>
      <c r="T100" s="1726"/>
      <c r="U100" s="1726"/>
      <c r="V100" s="1726"/>
      <c r="W100" s="1726"/>
      <c r="X100" s="1726"/>
      <c r="Y100" s="1726"/>
      <c r="Z100" s="1726"/>
      <c r="AA100" s="1726"/>
      <c r="AB100" s="1602"/>
      <c r="AC100" s="1602"/>
      <c r="AD100" s="1603"/>
      <c r="AE100" s="1603"/>
      <c r="AF100" s="1603"/>
      <c r="AG100" s="1603"/>
    </row>
    <row r="101" spans="1:44" ht="40.5" customHeight="1" x14ac:dyDescent="0.2">
      <c r="A101" s="1600"/>
      <c r="B101" s="1638"/>
      <c r="C101" s="1606"/>
      <c r="D101" s="1600"/>
      <c r="E101" s="1606"/>
      <c r="F101" s="1739"/>
      <c r="G101" s="1606"/>
      <c r="H101" s="1606"/>
      <c r="I101" s="1600"/>
      <c r="J101" s="1600"/>
      <c r="K101" s="1600"/>
      <c r="L101" s="1600"/>
      <c r="M101" s="1600"/>
      <c r="N101" s="1600"/>
      <c r="O101" s="1600"/>
      <c r="P101" s="1602"/>
      <c r="Q101" s="1602"/>
      <c r="R101" s="1602"/>
      <c r="S101" s="1727"/>
      <c r="T101" s="1726"/>
      <c r="U101" s="1726"/>
      <c r="V101" s="1726"/>
      <c r="W101" s="1726"/>
      <c r="X101" s="1726"/>
      <c r="Y101" s="1726"/>
      <c r="Z101" s="1726"/>
      <c r="AA101" s="1726"/>
      <c r="AB101" s="1602"/>
      <c r="AC101" s="1602"/>
      <c r="AD101" s="1603"/>
      <c r="AE101" s="1603"/>
      <c r="AF101" s="1603"/>
      <c r="AG101" s="1603"/>
    </row>
    <row r="102" spans="1:44" ht="39.950000000000003" customHeight="1" x14ac:dyDescent="0.25">
      <c r="A102" s="1600"/>
      <c r="B102" s="1740"/>
      <c r="C102" s="1741"/>
      <c r="D102" s="1742"/>
      <c r="E102" s="1742"/>
      <c r="F102" s="1742"/>
      <c r="G102" s="1742"/>
      <c r="H102" s="1742"/>
      <c r="I102" s="1742"/>
      <c r="J102" s="1742"/>
      <c r="K102" s="1742"/>
      <c r="L102" s="1696"/>
      <c r="M102" s="1696"/>
      <c r="N102" s="1696"/>
      <c r="O102" s="1696"/>
      <c r="P102" s="1696"/>
      <c r="Q102" s="1602"/>
      <c r="R102" s="1602"/>
      <c r="S102" s="1602"/>
      <c r="T102" s="1602"/>
      <c r="U102" s="1602"/>
      <c r="V102" s="1602"/>
      <c r="W102" s="1602"/>
      <c r="X102" s="1602"/>
      <c r="Y102" s="1602"/>
      <c r="Z102" s="1602"/>
      <c r="AA102" s="1602"/>
      <c r="AB102" s="1602"/>
      <c r="AC102" s="1602"/>
      <c r="AD102" s="1603"/>
      <c r="AE102" s="1603"/>
      <c r="AF102" s="1603"/>
      <c r="AG102" s="1603"/>
    </row>
    <row r="103" spans="1:44" s="1603" customFormat="1" ht="39.950000000000003" customHeight="1" x14ac:dyDescent="0.2">
      <c r="A103" s="1600"/>
      <c r="B103" s="1740"/>
      <c r="C103" s="1743" t="s">
        <v>1078</v>
      </c>
      <c r="D103" s="1744" t="s">
        <v>1164</v>
      </c>
      <c r="E103" s="1744"/>
      <c r="F103" s="1744"/>
      <c r="G103" s="1744"/>
      <c r="H103" s="1744"/>
      <c r="I103" s="1744"/>
      <c r="J103" s="1744"/>
      <c r="K103" s="1744"/>
      <c r="L103" s="1744"/>
      <c r="M103" s="1744"/>
      <c r="N103" s="1602"/>
      <c r="O103" s="1602"/>
      <c r="P103" s="1602"/>
      <c r="Q103" s="1602"/>
      <c r="R103" s="1602"/>
      <c r="S103" s="1602"/>
      <c r="T103" s="1602"/>
      <c r="U103" s="1602"/>
      <c r="V103" s="1602"/>
      <c r="W103" s="1602"/>
      <c r="X103" s="1602"/>
      <c r="Y103" s="1602"/>
      <c r="Z103" s="1602"/>
      <c r="AA103" s="1602"/>
      <c r="AB103" s="1602"/>
      <c r="AC103" s="1602"/>
    </row>
    <row r="104" spans="1:44" s="1603" customFormat="1" ht="39.950000000000003" customHeight="1" x14ac:dyDescent="0.2">
      <c r="A104" s="1600"/>
      <c r="B104" s="1740"/>
      <c r="C104" s="1745" t="s">
        <v>1165</v>
      </c>
      <c r="D104" s="1745"/>
      <c r="E104" s="1602"/>
      <c r="F104" s="1602"/>
      <c r="G104" s="1602"/>
      <c r="H104" s="1602"/>
      <c r="I104" s="1602"/>
      <c r="J104" s="1602"/>
      <c r="K104" s="1602"/>
      <c r="L104" s="1602"/>
      <c r="M104" s="1602"/>
      <c r="N104" s="1602"/>
      <c r="O104" s="1602"/>
      <c r="P104" s="1602"/>
      <c r="Q104" s="1602"/>
      <c r="R104" s="1602"/>
      <c r="S104" s="1602"/>
      <c r="T104" s="1602"/>
      <c r="U104" s="1602"/>
      <c r="V104" s="1602"/>
      <c r="W104" s="1602"/>
      <c r="X104" s="1602"/>
      <c r="Y104" s="1602"/>
      <c r="Z104" s="1602"/>
      <c r="AA104" s="1602"/>
      <c r="AB104" s="1602"/>
      <c r="AC104" s="1602"/>
    </row>
    <row r="105" spans="1:44" ht="36.75" customHeight="1" x14ac:dyDescent="0.25">
      <c r="A105" s="1600"/>
      <c r="B105" s="1740"/>
      <c r="C105" s="1741"/>
      <c r="D105" s="1742"/>
      <c r="E105" s="1742"/>
      <c r="F105" s="1742"/>
      <c r="G105" s="1742"/>
      <c r="H105" s="1742"/>
      <c r="I105" s="1742"/>
      <c r="J105" s="1742"/>
      <c r="K105" s="1742"/>
      <c r="L105" s="1696"/>
      <c r="M105" s="1696"/>
      <c r="N105" s="1696"/>
      <c r="O105" s="1746" t="str">
        <f>_xlfn.UNICHAR(HEX2DEC("1F511"))</f>
        <v>🔑</v>
      </c>
      <c r="P105" s="1746" t="str">
        <f>_xlfn.UNICHAR(HEX2DEC("1F513"))</f>
        <v>🔓</v>
      </c>
      <c r="Q105" s="1746" t="str">
        <f>_xlfn.UNICHAR(HEX2DEC("1F302"))</f>
        <v>🌂</v>
      </c>
      <c r="R105" s="1747" t="s">
        <v>1166</v>
      </c>
      <c r="S105" s="1602"/>
      <c r="T105" s="1602"/>
      <c r="U105" s="1602"/>
      <c r="V105" s="1602"/>
      <c r="W105" s="1602"/>
      <c r="X105" s="1602"/>
      <c r="Y105" s="1602"/>
      <c r="Z105" s="1602"/>
      <c r="AA105" s="1602"/>
      <c r="AB105" s="1602"/>
      <c r="AC105" s="1602"/>
      <c r="AD105" s="1603"/>
      <c r="AE105" s="1603"/>
      <c r="AF105" s="1603"/>
      <c r="AG105" s="1603"/>
    </row>
    <row r="106" spans="1:44" ht="36.75" customHeight="1" x14ac:dyDescent="0.25">
      <c r="A106" s="1600"/>
      <c r="B106" s="1740"/>
      <c r="C106" s="1741"/>
      <c r="D106" s="1742"/>
      <c r="E106" s="1742"/>
      <c r="F106" s="1742"/>
      <c r="G106" s="1742"/>
      <c r="H106" s="1742"/>
      <c r="I106" s="1742"/>
      <c r="J106" s="1742"/>
      <c r="K106" s="1742"/>
      <c r="L106" s="1696"/>
      <c r="M106" s="1696"/>
      <c r="N106" s="1696"/>
      <c r="O106" s="1748" t="str">
        <f>_xlfn.UNICHAR(HEX2DEC("1F413"))</f>
        <v>🐓</v>
      </c>
      <c r="P106" s="1749" t="str">
        <f>_xlfn.UNICHAR(HEX2DEC("1F411"))</f>
        <v>🐑</v>
      </c>
      <c r="Q106" s="1750" t="str">
        <f>+_xlfn.UNICHAR(HEX2DEC("1F414"))</f>
        <v>🐔</v>
      </c>
      <c r="R106" s="1751" t="s">
        <v>1167</v>
      </c>
      <c r="S106" s="1681"/>
      <c r="T106" s="1681"/>
      <c r="U106" s="1602"/>
      <c r="V106" s="1602"/>
      <c r="W106" s="1602"/>
      <c r="X106" s="1602"/>
      <c r="Y106" s="1602"/>
      <c r="Z106" s="1602"/>
      <c r="AA106" s="1602"/>
      <c r="AB106" s="1602"/>
      <c r="AC106" s="1602"/>
      <c r="AD106" s="1603"/>
      <c r="AE106" s="1603"/>
      <c r="AF106" s="1603"/>
      <c r="AG106" s="1603"/>
    </row>
    <row r="107" spans="1:44" ht="36.75" customHeight="1" x14ac:dyDescent="0.25">
      <c r="A107" s="1600"/>
      <c r="B107" s="1740"/>
      <c r="C107" s="1741"/>
      <c r="D107" s="1742"/>
      <c r="E107" s="1742"/>
      <c r="F107" s="1742"/>
      <c r="G107" s="1742"/>
      <c r="H107" s="1742"/>
      <c r="I107" s="1742"/>
      <c r="J107" s="1742"/>
      <c r="K107" s="1742"/>
      <c r="L107" s="1696"/>
      <c r="M107" s="1696"/>
      <c r="N107" s="1696"/>
      <c r="O107" s="1752" t="str">
        <f>_xlfn.UNICHAR(HEX2DEC("1F514"))</f>
        <v>🔔</v>
      </c>
      <c r="P107" s="1753" t="str">
        <f>_xlfn.UNICHAR(HEX2DEC("1F302"))</f>
        <v>🌂</v>
      </c>
      <c r="Q107" s="1746"/>
      <c r="R107" s="1751" t="s">
        <v>1168</v>
      </c>
      <c r="S107" s="1681"/>
      <c r="T107" s="1602"/>
      <c r="U107" s="1602"/>
      <c r="V107" s="1602"/>
      <c r="W107" s="1602"/>
      <c r="X107" s="1602"/>
      <c r="Y107" s="1602"/>
      <c r="Z107" s="1602"/>
      <c r="AA107" s="1602"/>
      <c r="AB107" s="1602"/>
      <c r="AC107" s="1602"/>
      <c r="AD107" s="1603"/>
      <c r="AE107" s="1603"/>
      <c r="AF107" s="1603"/>
      <c r="AG107" s="1603"/>
    </row>
    <row r="108" spans="1:44" ht="36.75" customHeight="1" x14ac:dyDescent="0.25">
      <c r="A108" s="1600"/>
      <c r="B108" s="1740"/>
      <c r="C108" s="1741"/>
      <c r="D108" s="1742"/>
      <c r="E108" s="1742"/>
      <c r="F108" s="1742"/>
      <c r="G108" s="1742"/>
      <c r="H108" s="1742"/>
      <c r="I108" s="1742"/>
      <c r="J108" s="1742"/>
      <c r="K108" s="1742"/>
      <c r="L108" s="1696"/>
      <c r="M108" s="1696"/>
      <c r="N108" s="1681"/>
      <c r="O108" s="1681"/>
      <c r="P108" s="1681"/>
      <c r="Q108" s="1681"/>
      <c r="R108" s="1681"/>
      <c r="S108" s="1681"/>
      <c r="T108" s="1602"/>
      <c r="U108" s="1602"/>
      <c r="V108" s="1602"/>
      <c r="W108" s="1602"/>
      <c r="X108" s="1602"/>
      <c r="Y108" s="1602"/>
      <c r="Z108" s="1602"/>
      <c r="AA108" s="1602"/>
      <c r="AB108" s="1602"/>
      <c r="AC108" s="1602"/>
      <c r="AD108" s="1603"/>
      <c r="AE108" s="1603"/>
      <c r="AF108" s="1603"/>
      <c r="AG108" s="1603"/>
    </row>
    <row r="109" spans="1:44" s="1603" customFormat="1" ht="39.950000000000003" customHeight="1" x14ac:dyDescent="0.2">
      <c r="A109" s="1600"/>
      <c r="B109" s="1754" t="s">
        <v>552</v>
      </c>
      <c r="C109" s="1600"/>
      <c r="D109" s="1600"/>
      <c r="E109" s="1600"/>
      <c r="F109" s="1600"/>
      <c r="G109" s="1600"/>
      <c r="H109" s="1600"/>
      <c r="I109" s="1600"/>
      <c r="J109" s="1600"/>
      <c r="K109" s="1600"/>
      <c r="L109" s="1600"/>
      <c r="M109" s="1600"/>
      <c r="N109" s="1600"/>
      <c r="O109" s="1600"/>
      <c r="P109" s="1600"/>
      <c r="Q109" s="1600"/>
      <c r="R109" s="1600"/>
      <c r="S109" s="1602"/>
      <c r="T109" s="1602"/>
      <c r="U109" s="1602"/>
      <c r="V109" s="1602"/>
      <c r="W109" s="1602"/>
      <c r="X109" s="1602"/>
      <c r="Y109" s="1602"/>
      <c r="Z109" s="1602"/>
      <c r="AA109" s="1602"/>
      <c r="AB109" s="1602"/>
      <c r="AC109" s="1602"/>
    </row>
    <row r="110" spans="1:44" s="1603" customFormat="1" ht="39.950000000000003" customHeight="1" x14ac:dyDescent="0.4">
      <c r="A110" s="1600"/>
      <c r="B110" s="1755" t="s">
        <v>553</v>
      </c>
      <c r="C110" s="1600"/>
      <c r="D110" s="1600"/>
      <c r="E110" s="1600"/>
      <c r="F110" s="1600"/>
      <c r="G110" s="1600"/>
      <c r="H110" s="1600"/>
      <c r="I110" s="1600"/>
      <c r="J110" s="1600"/>
      <c r="K110" s="1600"/>
      <c r="L110" s="1600"/>
      <c r="M110" s="1600"/>
      <c r="N110" s="1600"/>
      <c r="O110" s="1600"/>
      <c r="P110" s="1600"/>
      <c r="Q110" s="1600"/>
      <c r="R110" s="1600"/>
      <c r="S110" s="1602"/>
      <c r="T110" s="1602"/>
      <c r="U110" s="1602"/>
      <c r="V110" s="1602"/>
      <c r="W110" s="1602"/>
      <c r="X110" s="1602"/>
      <c r="Y110" s="1602"/>
      <c r="Z110" s="1602"/>
      <c r="AA110" s="1602"/>
      <c r="AB110" s="1602"/>
      <c r="AC110" s="1602"/>
    </row>
    <row r="111" spans="1:44" ht="39.950000000000003" customHeight="1" x14ac:dyDescent="0.25">
      <c r="A111" s="1600"/>
      <c r="B111" s="1756" t="s">
        <v>1169</v>
      </c>
      <c r="C111" s="1613"/>
      <c r="D111" s="1600"/>
      <c r="E111" s="1600"/>
      <c r="F111" s="1600"/>
      <c r="G111" s="1600"/>
      <c r="H111" s="1600"/>
      <c r="I111" s="1696"/>
      <c r="J111" s="1600"/>
      <c r="K111" s="1600"/>
      <c r="L111" s="1696"/>
      <c r="M111" s="1696"/>
      <c r="N111" s="1696"/>
      <c r="O111" s="1696"/>
      <c r="P111" s="1696"/>
      <c r="Q111" s="1602"/>
      <c r="R111" s="1602"/>
      <c r="S111" s="1602"/>
      <c r="T111" s="1602"/>
      <c r="U111" s="1602"/>
      <c r="V111" s="1602"/>
      <c r="W111" s="1617"/>
      <c r="X111" s="1602"/>
      <c r="Y111" s="1757"/>
      <c r="Z111" s="1602"/>
      <c r="AA111" s="1602"/>
      <c r="AB111" s="1602"/>
      <c r="AC111" s="1602"/>
      <c r="AD111" s="1603"/>
      <c r="AE111" s="1603"/>
      <c r="AF111" s="1603"/>
      <c r="AG111" s="1603"/>
      <c r="AH111" s="1603"/>
      <c r="AI111" s="1603"/>
      <c r="AJ111" s="1603"/>
      <c r="AK111" s="1603"/>
      <c r="AL111" s="1603"/>
      <c r="AM111" s="1603"/>
      <c r="AN111" s="1603"/>
      <c r="AO111" s="1603"/>
      <c r="AP111" s="1603"/>
      <c r="AQ111" s="1603"/>
      <c r="AR111" s="1603"/>
    </row>
    <row r="112" spans="1:44" ht="39.950000000000003" customHeight="1" x14ac:dyDescent="0.25">
      <c r="A112" s="1600"/>
      <c r="B112" s="1638"/>
      <c r="C112" s="1600"/>
      <c r="D112" s="1600"/>
      <c r="E112" s="1600"/>
      <c r="F112" s="1600"/>
      <c r="G112" s="1600"/>
      <c r="H112" s="1600"/>
      <c r="I112" s="1696"/>
      <c r="J112" s="1600"/>
      <c r="K112" s="1600"/>
      <c r="L112" s="1696"/>
      <c r="M112" s="1696"/>
      <c r="N112" s="1696"/>
      <c r="O112" s="1696"/>
      <c r="P112" s="1696"/>
      <c r="Q112" s="1602"/>
      <c r="R112" s="1602"/>
      <c r="S112" s="1602"/>
      <c r="T112" s="1602"/>
      <c r="U112" s="1602"/>
      <c r="V112" s="1602"/>
      <c r="W112" s="1602"/>
      <c r="X112" s="1602"/>
      <c r="Y112" s="1602"/>
      <c r="Z112" s="1602"/>
      <c r="AA112" s="1602"/>
      <c r="AB112" s="1602"/>
      <c r="AC112" s="1602"/>
      <c r="AD112" s="1603"/>
      <c r="AE112" s="1603"/>
      <c r="AF112" s="1603"/>
      <c r="AG112" s="1603"/>
      <c r="AH112" s="1603"/>
      <c r="AI112" s="1603"/>
      <c r="AJ112" s="1603"/>
      <c r="AK112" s="1603"/>
      <c r="AL112" s="1603"/>
      <c r="AM112" s="1603"/>
      <c r="AN112" s="1603"/>
      <c r="AO112" s="1603"/>
      <c r="AP112" s="1603"/>
      <c r="AQ112" s="1603"/>
      <c r="AR112" s="1603"/>
    </row>
    <row r="113" spans="1:44" ht="39.950000000000003" customHeight="1" x14ac:dyDescent="0.25">
      <c r="A113" s="1600"/>
      <c r="B113" s="1677" t="s">
        <v>1170</v>
      </c>
      <c r="C113" s="1741"/>
      <c r="D113" s="1741"/>
      <c r="E113" s="1741"/>
      <c r="F113" s="1741"/>
      <c r="G113" s="1741"/>
      <c r="H113" s="1758"/>
      <c r="I113" s="1758"/>
      <c r="J113" s="1758"/>
      <c r="K113" s="1758"/>
      <c r="L113" s="1759"/>
      <c r="M113" s="1759"/>
      <c r="N113" s="1681"/>
      <c r="O113" s="1681"/>
      <c r="P113" s="1681"/>
      <c r="Q113" s="1602"/>
      <c r="R113" s="1602"/>
      <c r="S113" s="1602"/>
      <c r="T113" s="1602"/>
      <c r="U113" s="1602"/>
      <c r="V113" s="1602"/>
      <c r="W113" s="1602"/>
      <c r="X113" s="1602"/>
      <c r="Y113" s="1602"/>
      <c r="Z113" s="1602"/>
      <c r="AA113" s="1602"/>
      <c r="AB113" s="1602"/>
      <c r="AC113" s="1602"/>
      <c r="AD113" s="1603"/>
      <c r="AE113" s="1603"/>
      <c r="AF113" s="1603"/>
      <c r="AG113" s="1603"/>
    </row>
    <row r="114" spans="1:44" ht="39.950000000000003" customHeight="1" x14ac:dyDescent="0.25">
      <c r="A114" s="1600"/>
      <c r="B114" s="1741" t="s">
        <v>1171</v>
      </c>
      <c r="C114" s="1741"/>
      <c r="D114" s="1741"/>
      <c r="E114" s="1741"/>
      <c r="F114" s="1741"/>
      <c r="G114" s="1741"/>
      <c r="H114" s="1741"/>
      <c r="I114" s="1741"/>
      <c r="J114" s="1741"/>
      <c r="K114" s="1741"/>
      <c r="L114" s="1696"/>
      <c r="M114" s="1696"/>
      <c r="N114" s="1696"/>
      <c r="O114" s="1696"/>
      <c r="P114" s="1696"/>
      <c r="Q114" s="1602"/>
      <c r="R114" s="1602"/>
      <c r="S114" s="1602"/>
      <c r="T114" s="1602"/>
      <c r="U114" s="1602"/>
      <c r="V114" s="1602"/>
      <c r="W114" s="1602"/>
      <c r="X114" s="1602"/>
      <c r="Y114" s="1602"/>
      <c r="Z114" s="1602"/>
      <c r="AA114" s="1602"/>
      <c r="AB114" s="1602"/>
      <c r="AC114" s="1602"/>
      <c r="AD114" s="1603"/>
      <c r="AE114" s="1603"/>
      <c r="AF114" s="1603"/>
      <c r="AG114" s="1603"/>
    </row>
    <row r="115" spans="1:44" ht="39.950000000000003" customHeight="1" x14ac:dyDescent="0.25">
      <c r="A115" s="1743" t="s">
        <v>1078</v>
      </c>
      <c r="B115" s="1741"/>
      <c r="C115" s="1769" t="s">
        <v>1172</v>
      </c>
      <c r="D115" s="1769"/>
      <c r="E115" s="1769"/>
      <c r="F115" s="1769"/>
      <c r="G115" s="1769"/>
      <c r="H115" s="1769"/>
      <c r="I115" s="1769"/>
      <c r="J115" s="1769"/>
      <c r="K115" s="1769"/>
      <c r="L115" s="1696"/>
      <c r="M115" s="1696"/>
      <c r="N115" s="1696"/>
      <c r="O115" s="1696"/>
      <c r="P115" s="1696"/>
      <c r="Q115" s="1602"/>
      <c r="R115" s="1602"/>
      <c r="S115" s="1602"/>
      <c r="T115" s="1602"/>
      <c r="U115" s="1602"/>
      <c r="V115" s="1602"/>
      <c r="W115" s="1602"/>
      <c r="X115" s="1602"/>
      <c r="Y115" s="1602"/>
      <c r="Z115" s="1602"/>
      <c r="AA115" s="1602"/>
      <c r="AB115" s="1602"/>
      <c r="AC115" s="1602"/>
      <c r="AD115" s="1603"/>
      <c r="AE115" s="1603"/>
      <c r="AF115" s="1603"/>
      <c r="AG115" s="1603"/>
    </row>
    <row r="116" spans="1:44" ht="39.950000000000003" customHeight="1" x14ac:dyDescent="0.2">
      <c r="A116" s="1743" t="s">
        <v>1173</v>
      </c>
      <c r="B116" s="1769" t="s">
        <v>1174</v>
      </c>
      <c r="C116" s="1769"/>
      <c r="D116" s="1769"/>
      <c r="E116" s="1769"/>
      <c r="F116" s="1769"/>
      <c r="G116" s="1769"/>
      <c r="H116" s="1769"/>
      <c r="I116" s="1769"/>
      <c r="J116" s="1769"/>
      <c r="K116" s="1769"/>
      <c r="L116" s="1769"/>
      <c r="M116" s="1769"/>
      <c r="N116" s="1769"/>
      <c r="O116" s="1769"/>
      <c r="P116" s="1769"/>
      <c r="Q116" s="1769"/>
      <c r="R116" s="1769"/>
      <c r="S116" s="1769"/>
      <c r="T116" s="1769"/>
      <c r="U116" s="1769"/>
      <c r="V116" s="1769"/>
      <c r="W116" s="1602"/>
      <c r="X116" s="1602"/>
      <c r="Y116" s="1602"/>
      <c r="Z116" s="1602"/>
      <c r="AA116" s="1602"/>
      <c r="AB116" s="1602"/>
      <c r="AC116" s="1602"/>
      <c r="AD116" s="1603"/>
      <c r="AE116" s="1603"/>
      <c r="AF116" s="1603"/>
      <c r="AG116" s="1603"/>
    </row>
    <row r="117" spans="1:44" ht="39.950000000000003" customHeight="1" x14ac:dyDescent="0.25">
      <c r="A117" s="1600"/>
      <c r="B117" s="1638"/>
      <c r="C117" s="1600"/>
      <c r="D117" s="1600"/>
      <c r="E117" s="1600"/>
      <c r="F117" s="1600"/>
      <c r="G117" s="1600"/>
      <c r="H117" s="1600"/>
      <c r="I117" s="1696"/>
      <c r="J117" s="1600"/>
      <c r="K117" s="1600"/>
      <c r="L117" s="1696"/>
      <c r="M117" s="1696"/>
      <c r="N117" s="1696"/>
      <c r="O117" s="1696"/>
      <c r="P117" s="1696"/>
      <c r="Q117" s="1602"/>
      <c r="R117" s="1602"/>
      <c r="S117" s="1602"/>
      <c r="T117" s="1602"/>
      <c r="U117" s="1602"/>
      <c r="V117" s="1602"/>
      <c r="W117" s="1602"/>
      <c r="X117" s="1602"/>
      <c r="Y117" s="1602"/>
      <c r="Z117" s="1602"/>
      <c r="AA117" s="1602"/>
      <c r="AB117" s="1602"/>
      <c r="AC117" s="1602"/>
      <c r="AD117" s="1603"/>
      <c r="AE117" s="1603"/>
      <c r="AF117" s="1603"/>
      <c r="AG117" s="1603"/>
      <c r="AH117" s="1603"/>
      <c r="AI117" s="1603"/>
      <c r="AJ117" s="1603"/>
      <c r="AK117" s="1603"/>
      <c r="AL117" s="1603"/>
      <c r="AM117" s="1603"/>
      <c r="AN117" s="1603"/>
      <c r="AO117" s="1603"/>
      <c r="AP117" s="1603"/>
      <c r="AQ117" s="1603"/>
      <c r="AR117" s="1603"/>
    </row>
    <row r="118" spans="1:44" s="1603" customFormat="1" ht="12.75" x14ac:dyDescent="0.2"/>
    <row r="119" spans="1:44" s="1603" customFormat="1" ht="12.75" x14ac:dyDescent="0.2"/>
    <row r="120" spans="1:44" s="1603" customFormat="1" ht="12.75" x14ac:dyDescent="0.2"/>
  </sheetData>
  <mergeCells count="18">
    <mergeCell ref="F63:J63"/>
    <mergeCell ref="C115:K115"/>
    <mergeCell ref="B116:V116"/>
    <mergeCell ref="C56:C67"/>
    <mergeCell ref="D56:E56"/>
    <mergeCell ref="F56:L56"/>
    <mergeCell ref="D57:E59"/>
    <mergeCell ref="F57:J57"/>
    <mergeCell ref="F58:J58"/>
    <mergeCell ref="F59:J59"/>
    <mergeCell ref="D60:E63"/>
    <mergeCell ref="F60:J60"/>
    <mergeCell ref="F61:J61"/>
    <mergeCell ref="B2:U3"/>
    <mergeCell ref="K8:L8"/>
    <mergeCell ref="B47:N47"/>
    <mergeCell ref="D55:M55"/>
    <mergeCell ref="F62:J62"/>
  </mergeCells>
  <hyperlinks>
    <hyperlink ref="C115" r:id="rId1" display="http://www.excel-downloads.com/forum/111720-space.html" xr:uid="{0AC07A26-6E23-404F-B221-045F032C24E3}"/>
    <hyperlink ref="B116" r:id="rId2" xr:uid="{078B741E-E2F9-4E5B-9AA2-25BC4073D03B}"/>
    <hyperlink ref="B103" r:id="rId3" display="Les unités pifométriques" xr:uid="{5EBD1377-3270-4B17-B853-F6F4F75C598B}"/>
    <hyperlink ref="D103" r:id="rId4" xr:uid="{D8A6E1BE-8A64-431D-A6E3-1CFAF4F4C6A3}"/>
    <hyperlink ref="R17" r:id="rId5" xr:uid="{9FCC4E46-B103-4C8D-8DDE-FBA12861F228}"/>
    <hyperlink ref="R19" r:id="rId6" xr:uid="{EC311F50-EC57-4478-83B4-2D2EFFF13E60}"/>
    <hyperlink ref="R22" r:id="rId7" xr:uid="{5A9263AC-C929-48EA-8A99-9B400E6A3EBA}"/>
    <hyperlink ref="R23" r:id="rId8" xr:uid="{5B31F2EA-6A5F-4293-BD83-CD01ECB686D3}"/>
    <hyperlink ref="R25" r:id="rId9" xr:uid="{E67C848A-3EBE-40EE-AB35-FAFF7240C741}"/>
    <hyperlink ref="R26" r:id="rId10" xr:uid="{E1209FFB-2BD3-4061-9774-3475F4B90DE5}"/>
    <hyperlink ref="R27" r:id="rId11" xr:uid="{6BC0CD68-D615-4D75-B7B6-85411C77AD9C}"/>
    <hyperlink ref="L14" r:id="rId12" xr:uid="{9F9F7EF3-3E7F-4060-BA21-AE21C9374905}"/>
    <hyperlink ref="R29" r:id="rId13" xr:uid="{2189F022-F893-4285-8E62-2F2CD13EC197}"/>
    <hyperlink ref="R33" r:id="rId14" xr:uid="{76A41D19-06C9-4F3C-BC62-85FA7A296308}"/>
    <hyperlink ref="R35" r:id="rId15" xr:uid="{DF00E2A1-8B71-4C79-A05B-12EF49B03C1D}"/>
    <hyperlink ref="R31" r:id="rId16" xr:uid="{0CF65EF0-9C1D-4002-BA7A-195CEF57C23C}"/>
    <hyperlink ref="R37" r:id="rId17" xr:uid="{2F1A77B9-BA22-433A-9AA9-3E448EAA3BD1}"/>
    <hyperlink ref="R43" r:id="rId18" xr:uid="{E493E53E-2171-40BE-BD90-6FCA17828C55}"/>
    <hyperlink ref="R39" r:id="rId19" xr:uid="{DA7DBB61-3117-4445-AFE2-2D775BA52D16}"/>
    <hyperlink ref="K8" r:id="rId20" xr:uid="{E8710F97-0C0C-457C-A138-E81B1BED04E8}"/>
    <hyperlink ref="E65" r:id="rId21" xr:uid="{75A9F343-4267-4CB3-9F69-7CAD3A9B2888}"/>
    <hyperlink ref="E66" r:id="rId22" xr:uid="{E0A2798C-0877-49DF-B73E-FBD7A49C2490}"/>
    <hyperlink ref="B47" r:id="rId23" xr:uid="{038DC3DB-3C41-434C-B07A-A8983D06F171}"/>
  </hyperlinks>
  <printOptions horizontalCentered="1"/>
  <pageMargins left="0.23622047244094491" right="0.23622047244094491" top="0.74803149606299213" bottom="0.74803149606299213" header="0.31496062992125984" footer="0.31496062992125984"/>
  <pageSetup paperSize="9" scale="32" orientation="portrait" horizontalDpi="300" verticalDpi="300" r:id="rId24"/>
  <headerFooter alignWithMargins="0"/>
  <colBreaks count="1" manualBreakCount="1">
    <brk id="29" max="1048575" man="1"/>
  </colBreaks>
  <drawing r:id="rId2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DF9F-1C6D-487A-B8F7-A76C3685CADF}">
  <dimension ref="A1:U114"/>
  <sheetViews>
    <sheetView workbookViewId="0">
      <selection activeCell="S22" sqref="S22"/>
    </sheetView>
  </sheetViews>
  <sheetFormatPr baseColWidth="10" defaultRowHeight="15" x14ac:dyDescent="0.25"/>
  <cols>
    <col min="1" max="1" width="3.7109375" customWidth="1"/>
    <col min="2" max="17" width="9.7109375" customWidth="1"/>
  </cols>
  <sheetData>
    <row r="1" spans="1:21" x14ac:dyDescent="0.25">
      <c r="A1" s="29">
        <v>3</v>
      </c>
      <c r="B1" s="93">
        <v>9</v>
      </c>
      <c r="C1" s="94">
        <v>9</v>
      </c>
      <c r="D1" s="94">
        <v>9</v>
      </c>
      <c r="E1" s="94">
        <v>9</v>
      </c>
      <c r="F1" s="94">
        <v>9</v>
      </c>
      <c r="G1" s="94">
        <v>9</v>
      </c>
      <c r="H1" s="94">
        <v>9</v>
      </c>
      <c r="I1" s="94">
        <v>9</v>
      </c>
      <c r="J1" s="94">
        <v>9</v>
      </c>
      <c r="K1" s="94">
        <v>9</v>
      </c>
      <c r="L1" s="94">
        <v>9</v>
      </c>
      <c r="M1" s="94">
        <v>9</v>
      </c>
      <c r="N1" s="94">
        <v>9</v>
      </c>
      <c r="O1" s="94">
        <v>9</v>
      </c>
      <c r="P1" s="94">
        <v>9</v>
      </c>
      <c r="Q1" s="94">
        <v>9</v>
      </c>
      <c r="R1" s="204" t="s">
        <v>49</v>
      </c>
      <c r="S1" s="97"/>
      <c r="T1" s="97"/>
      <c r="U1" s="6"/>
    </row>
    <row r="2" spans="1:21" x14ac:dyDescent="0.25">
      <c r="A2" s="6"/>
      <c r="B2" s="6"/>
      <c r="C2" s="6"/>
      <c r="D2" s="6"/>
      <c r="E2" s="6"/>
      <c r="F2" s="6"/>
      <c r="G2" s="6"/>
      <c r="H2" s="6"/>
      <c r="I2" s="6"/>
      <c r="J2" s="6"/>
      <c r="K2" s="6"/>
      <c r="L2" s="6"/>
      <c r="M2" s="6"/>
      <c r="N2" s="6"/>
      <c r="O2" s="6"/>
      <c r="P2" s="6"/>
      <c r="Q2" s="6"/>
      <c r="R2" s="6"/>
      <c r="S2" s="6"/>
      <c r="T2" s="6"/>
      <c r="U2" s="6"/>
    </row>
    <row r="3" spans="1:21" x14ac:dyDescent="0.25">
      <c r="A3" s="6"/>
      <c r="B3" s="2028" t="s">
        <v>910</v>
      </c>
      <c r="C3" s="2028"/>
      <c r="D3" s="2028"/>
      <c r="E3" s="2028"/>
      <c r="F3" s="2028"/>
      <c r="G3" s="2028"/>
      <c r="H3" s="2028"/>
      <c r="I3" s="2028"/>
      <c r="J3" s="2028"/>
      <c r="K3" s="2028"/>
      <c r="L3" s="2028"/>
      <c r="M3" s="2028"/>
      <c r="N3" s="2028"/>
      <c r="O3" s="2028"/>
      <c r="P3" s="2028"/>
      <c r="Q3" s="2028"/>
      <c r="R3" s="2028"/>
      <c r="S3" s="2028"/>
      <c r="T3" s="2028"/>
      <c r="U3" s="2028"/>
    </row>
    <row r="4" spans="1:21" x14ac:dyDescent="0.25">
      <c r="A4" s="6"/>
      <c r="B4" s="2028"/>
      <c r="C4" s="2028"/>
      <c r="D4" s="2028"/>
      <c r="E4" s="2028"/>
      <c r="F4" s="2028"/>
      <c r="G4" s="2028"/>
      <c r="H4" s="2028"/>
      <c r="I4" s="2028"/>
      <c r="J4" s="2028"/>
      <c r="K4" s="2028"/>
      <c r="L4" s="2028"/>
      <c r="M4" s="2028"/>
      <c r="N4" s="2028"/>
      <c r="O4" s="2028"/>
      <c r="P4" s="2028"/>
      <c r="Q4" s="2028"/>
      <c r="R4" s="2028"/>
      <c r="S4" s="2028"/>
      <c r="T4" s="2028"/>
      <c r="U4" s="2028"/>
    </row>
    <row r="5" spans="1:21" x14ac:dyDescent="0.25">
      <c r="A5" s="6"/>
      <c r="B5" s="2028"/>
      <c r="C5" s="2028"/>
      <c r="D5" s="2028"/>
      <c r="E5" s="2028"/>
      <c r="F5" s="2028"/>
      <c r="G5" s="2028"/>
      <c r="H5" s="2028"/>
      <c r="I5" s="2028"/>
      <c r="J5" s="2028"/>
      <c r="K5" s="2028"/>
      <c r="L5" s="2028"/>
      <c r="M5" s="2028"/>
      <c r="N5" s="2028"/>
      <c r="O5" s="2028"/>
      <c r="P5" s="2028"/>
      <c r="Q5" s="2028"/>
      <c r="R5" s="2028"/>
      <c r="S5" s="2028"/>
      <c r="T5" s="2028"/>
      <c r="U5" s="2028"/>
    </row>
    <row r="6" spans="1:21" x14ac:dyDescent="0.25">
      <c r="A6" s="896"/>
      <c r="B6" s="30"/>
      <c r="C6" s="30"/>
      <c r="D6" s="30"/>
      <c r="E6" s="30"/>
      <c r="F6" s="30"/>
      <c r="G6" s="30"/>
      <c r="H6" s="30"/>
      <c r="I6" s="30"/>
      <c r="J6" s="30"/>
      <c r="K6" s="30"/>
      <c r="L6" s="30"/>
      <c r="M6" s="30"/>
      <c r="N6" s="30"/>
      <c r="O6" s="30"/>
      <c r="P6" s="30"/>
      <c r="Q6" s="30"/>
      <c r="R6" s="897"/>
      <c r="S6" s="42"/>
      <c r="T6" s="42"/>
      <c r="U6" s="6"/>
    </row>
    <row r="7" spans="1:21" ht="26.25" x14ac:dyDescent="0.25">
      <c r="A7" s="46">
        <v>1</v>
      </c>
      <c r="B7" s="2970" t="s">
        <v>248</v>
      </c>
      <c r="C7" s="2970"/>
      <c r="D7" s="2970"/>
      <c r="E7" s="2970"/>
      <c r="F7" s="2970"/>
      <c r="G7" s="2970"/>
      <c r="H7" s="2970"/>
      <c r="I7" s="2970"/>
      <c r="J7" s="2970"/>
      <c r="K7" s="2970"/>
      <c r="L7" s="2970"/>
      <c r="M7" s="2970"/>
      <c r="N7" s="2970"/>
      <c r="O7" s="2970"/>
      <c r="P7" s="2970"/>
      <c r="Q7" s="2970"/>
      <c r="R7" s="92"/>
      <c r="S7" s="48"/>
      <c r="T7" s="48"/>
      <c r="U7" s="48"/>
    </row>
    <row r="8" spans="1:21" x14ac:dyDescent="0.25">
      <c r="A8" s="2971"/>
      <c r="B8" s="882"/>
      <c r="C8" s="883"/>
      <c r="D8" s="883"/>
      <c r="E8" s="883"/>
      <c r="F8" s="883"/>
      <c r="G8" s="883"/>
      <c r="H8" s="883"/>
      <c r="I8" s="883"/>
      <c r="J8" s="883"/>
      <c r="K8" s="883"/>
      <c r="L8" s="883"/>
      <c r="M8" s="883"/>
      <c r="N8" s="883"/>
      <c r="O8" s="883"/>
      <c r="P8" s="883"/>
      <c r="Q8" s="884"/>
      <c r="R8" s="47"/>
      <c r="S8" s="48"/>
      <c r="T8" s="48"/>
      <c r="U8" s="48"/>
    </row>
    <row r="9" spans="1:21" x14ac:dyDescent="0.25">
      <c r="A9" s="2972"/>
      <c r="B9" s="2973" t="s">
        <v>276</v>
      </c>
      <c r="C9" s="2974"/>
      <c r="D9" s="2974"/>
      <c r="E9" s="2974"/>
      <c r="F9" s="2974"/>
      <c r="G9" s="2974"/>
      <c r="H9" s="2974"/>
      <c r="I9" s="2974"/>
      <c r="J9" s="2974"/>
      <c r="K9" s="2974"/>
      <c r="L9" s="2974"/>
      <c r="M9" s="2974"/>
      <c r="N9" s="2974"/>
      <c r="O9" s="2974"/>
      <c r="P9" s="2974"/>
      <c r="Q9" s="2975"/>
      <c r="R9" s="47"/>
      <c r="S9" s="48"/>
      <c r="T9" s="48"/>
      <c r="U9" s="48"/>
    </row>
    <row r="10" spans="1:21" x14ac:dyDescent="0.25">
      <c r="A10" s="2972"/>
      <c r="B10" s="2973"/>
      <c r="C10" s="2974"/>
      <c r="D10" s="2974"/>
      <c r="E10" s="2974"/>
      <c r="F10" s="2974"/>
      <c r="G10" s="2974"/>
      <c r="H10" s="2974"/>
      <c r="I10" s="2974"/>
      <c r="J10" s="2974"/>
      <c r="K10" s="2974"/>
      <c r="L10" s="2974"/>
      <c r="M10" s="2974"/>
      <c r="N10" s="2974"/>
      <c r="O10" s="2974"/>
      <c r="P10" s="2974"/>
      <c r="Q10" s="2975"/>
      <c r="R10" s="47"/>
      <c r="S10" s="48"/>
      <c r="T10" s="48"/>
      <c r="U10" s="48"/>
    </row>
    <row r="11" spans="1:21" x14ac:dyDescent="0.25">
      <c r="A11" s="2972"/>
      <c r="B11" s="2976" t="s">
        <v>277</v>
      </c>
      <c r="C11" s="2977"/>
      <c r="D11" s="2977"/>
      <c r="E11" s="2977"/>
      <c r="F11" s="2977"/>
      <c r="G11" s="2977"/>
      <c r="H11" s="2977"/>
      <c r="I11" s="2977"/>
      <c r="J11" s="2977"/>
      <c r="K11" s="2977"/>
      <c r="L11" s="2977"/>
      <c r="M11" s="2977"/>
      <c r="N11" s="2978" t="s">
        <v>278</v>
      </c>
      <c r="O11" s="2978"/>
      <c r="P11" s="2978"/>
      <c r="Q11" s="2979"/>
      <c r="R11" s="47"/>
      <c r="S11" s="48"/>
      <c r="T11" s="48"/>
      <c r="U11" s="48"/>
    </row>
    <row r="12" spans="1:21" ht="26.25" x14ac:dyDescent="0.25">
      <c r="A12" s="697"/>
      <c r="B12" s="2976"/>
      <c r="C12" s="2977"/>
      <c r="D12" s="2977"/>
      <c r="E12" s="2977"/>
      <c r="F12" s="2977"/>
      <c r="G12" s="2977"/>
      <c r="H12" s="2977"/>
      <c r="I12" s="2977"/>
      <c r="J12" s="2977"/>
      <c r="K12" s="2977"/>
      <c r="L12" s="2977"/>
      <c r="M12" s="2977"/>
      <c r="N12" s="2980"/>
      <c r="O12" s="2980"/>
      <c r="P12" s="2980"/>
      <c r="Q12" s="2981"/>
      <c r="R12" s="47"/>
      <c r="S12" s="48"/>
      <c r="T12" s="48"/>
      <c r="U12" s="48"/>
    </row>
    <row r="13" spans="1:21" ht="18.75" x14ac:dyDescent="0.25">
      <c r="A13" s="2967" t="s">
        <v>2</v>
      </c>
      <c r="B13" s="2968" t="s">
        <v>2</v>
      </c>
      <c r="C13" s="1999"/>
      <c r="D13" s="1999" t="s">
        <v>2</v>
      </c>
      <c r="E13" s="1999"/>
      <c r="F13" s="1999" t="s">
        <v>2</v>
      </c>
      <c r="G13" s="1999"/>
      <c r="H13" s="1999" t="s">
        <v>2</v>
      </c>
      <c r="I13" s="1999"/>
      <c r="J13" s="981"/>
      <c r="K13" s="981"/>
      <c r="L13" s="1999" t="s">
        <v>2</v>
      </c>
      <c r="M13" s="2969"/>
      <c r="N13" s="2982" t="s">
        <v>279</v>
      </c>
      <c r="O13" s="2983"/>
      <c r="P13" s="2983"/>
      <c r="Q13" s="2984"/>
      <c r="R13" s="47"/>
      <c r="S13" s="48"/>
      <c r="T13" s="48"/>
      <c r="U13" s="48"/>
    </row>
    <row r="14" spans="1:21" x14ac:dyDescent="0.25">
      <c r="A14" s="2967"/>
      <c r="B14" s="2985" t="s">
        <v>119</v>
      </c>
      <c r="C14" s="1927"/>
      <c r="D14" s="2119" t="s">
        <v>118</v>
      </c>
      <c r="E14" s="2119"/>
      <c r="F14" s="2417" t="s">
        <v>120</v>
      </c>
      <c r="G14" s="2417"/>
      <c r="H14" s="1930" t="s">
        <v>249</v>
      </c>
      <c r="I14" s="1930"/>
      <c r="J14" s="2418"/>
      <c r="K14" s="2418"/>
      <c r="L14" s="2986" t="s">
        <v>219</v>
      </c>
      <c r="M14" s="2986"/>
      <c r="N14" s="2987" t="s">
        <v>164</v>
      </c>
      <c r="O14" s="2988" t="s">
        <v>226</v>
      </c>
      <c r="P14" s="2988"/>
      <c r="Q14" s="2989" t="s">
        <v>164</v>
      </c>
      <c r="R14" s="47"/>
      <c r="S14" s="48"/>
      <c r="T14" s="48"/>
      <c r="U14" s="48"/>
    </row>
    <row r="15" spans="1:21" x14ac:dyDescent="0.25">
      <c r="A15" s="288"/>
      <c r="B15" s="2985"/>
      <c r="C15" s="1927"/>
      <c r="D15" s="2119"/>
      <c r="E15" s="2119"/>
      <c r="F15" s="2417"/>
      <c r="G15" s="2417"/>
      <c r="H15" s="1930"/>
      <c r="I15" s="1930"/>
      <c r="J15" s="2418"/>
      <c r="K15" s="2418"/>
      <c r="L15" s="2986"/>
      <c r="M15" s="2986"/>
      <c r="N15" s="2987"/>
      <c r="O15" s="2988"/>
      <c r="P15" s="2988"/>
      <c r="Q15" s="2989"/>
      <c r="R15" s="47"/>
      <c r="S15" s="48"/>
      <c r="T15" s="48"/>
      <c r="U15" s="48"/>
    </row>
    <row r="16" spans="1:21" x14ac:dyDescent="0.25">
      <c r="A16" s="289">
        <f>ROW()</f>
        <v>16</v>
      </c>
      <c r="B16" s="3003">
        <v>1</v>
      </c>
      <c r="C16" s="2481"/>
      <c r="D16" s="2248">
        <v>20</v>
      </c>
      <c r="E16" s="2248"/>
      <c r="F16" s="2248">
        <v>1</v>
      </c>
      <c r="G16" s="2248"/>
      <c r="H16" s="3007">
        <v>2.5</v>
      </c>
      <c r="I16" s="3007"/>
      <c r="J16" s="3009"/>
      <c r="K16" s="3009"/>
      <c r="L16" s="2093">
        <v>1</v>
      </c>
      <c r="M16" s="3011"/>
      <c r="N16" s="2990">
        <v>2</v>
      </c>
      <c r="O16" s="2992">
        <f>H16/N16</f>
        <v>1.25</v>
      </c>
      <c r="P16" s="2994">
        <v>0.1</v>
      </c>
      <c r="Q16" s="2996">
        <f>H16/P16</f>
        <v>25</v>
      </c>
      <c r="R16" s="47"/>
      <c r="S16" s="48"/>
      <c r="T16" s="48"/>
      <c r="U16" s="48"/>
    </row>
    <row r="17" spans="1:21" x14ac:dyDescent="0.25">
      <c r="A17" s="289"/>
      <c r="B17" s="3004"/>
      <c r="C17" s="3005"/>
      <c r="D17" s="3006"/>
      <c r="E17" s="3006"/>
      <c r="F17" s="3006"/>
      <c r="G17" s="3006"/>
      <c r="H17" s="3008"/>
      <c r="I17" s="3008"/>
      <c r="J17" s="3010"/>
      <c r="K17" s="3010"/>
      <c r="L17" s="3012"/>
      <c r="M17" s="3013"/>
      <c r="N17" s="2991"/>
      <c r="O17" s="2993"/>
      <c r="P17" s="2995"/>
      <c r="Q17" s="2997"/>
      <c r="R17" s="47"/>
      <c r="S17" s="48"/>
      <c r="T17" s="48"/>
      <c r="U17" s="48"/>
    </row>
    <row r="18" spans="1:21" ht="18.75" x14ac:dyDescent="0.25">
      <c r="A18" s="2998"/>
      <c r="B18" s="290"/>
      <c r="C18" s="42"/>
      <c r="D18" s="42"/>
      <c r="E18" s="42"/>
      <c r="F18" s="42"/>
      <c r="G18" s="42"/>
      <c r="H18" s="42"/>
      <c r="I18" s="42"/>
      <c r="J18" s="42"/>
      <c r="K18" s="42"/>
      <c r="L18" s="42"/>
      <c r="M18" s="42"/>
      <c r="N18" s="42"/>
      <c r="O18" s="42"/>
      <c r="P18" s="48"/>
      <c r="Q18" s="885" t="s">
        <v>280</v>
      </c>
      <c r="R18" s="47"/>
      <c r="S18" s="47"/>
      <c r="T18" s="47"/>
      <c r="U18" s="47"/>
    </row>
    <row r="19" spans="1:21" x14ac:dyDescent="0.25">
      <c r="A19" s="2998"/>
      <c r="B19" s="291"/>
      <c r="C19" s="42"/>
      <c r="D19" s="42"/>
      <c r="E19" s="42"/>
      <c r="F19" s="42"/>
      <c r="G19" s="42"/>
      <c r="H19" s="42"/>
      <c r="I19" s="42"/>
      <c r="J19" s="42"/>
      <c r="K19" s="42"/>
      <c r="L19" s="42"/>
      <c r="M19" s="42"/>
      <c r="N19" s="42"/>
      <c r="O19" s="42"/>
      <c r="P19" s="42"/>
      <c r="Q19" s="886"/>
      <c r="R19" s="47"/>
      <c r="S19" s="47"/>
      <c r="T19" s="47"/>
      <c r="U19" s="47"/>
    </row>
    <row r="20" spans="1:21" ht="18.75" x14ac:dyDescent="0.25">
      <c r="A20" s="2998"/>
      <c r="B20" s="291"/>
      <c r="C20" s="42"/>
      <c r="D20" s="42"/>
      <c r="E20" s="2999" t="s">
        <v>1</v>
      </c>
      <c r="F20" s="2999"/>
      <c r="G20" s="2999"/>
      <c r="H20" s="292"/>
      <c r="I20" s="3000" t="s">
        <v>2</v>
      </c>
      <c r="J20" s="3000"/>
      <c r="K20" s="3000"/>
      <c r="L20" s="292"/>
      <c r="M20" s="3001" t="s">
        <v>3</v>
      </c>
      <c r="N20" s="3001"/>
      <c r="O20" s="3001"/>
      <c r="P20" s="42"/>
      <c r="Q20" s="886"/>
      <c r="R20" s="47"/>
      <c r="S20" s="47"/>
      <c r="T20" s="47"/>
      <c r="U20" s="47"/>
    </row>
    <row r="21" spans="1:21" ht="18.75" x14ac:dyDescent="0.25">
      <c r="A21" s="2998"/>
      <c r="B21" s="291"/>
      <c r="C21" s="42"/>
      <c r="D21" s="42"/>
      <c r="E21" s="3002" t="s">
        <v>143</v>
      </c>
      <c r="F21" s="3002"/>
      <c r="G21" s="3002"/>
      <c r="H21" s="292"/>
      <c r="I21" s="3002" t="s">
        <v>281</v>
      </c>
      <c r="J21" s="3002"/>
      <c r="K21" s="3002"/>
      <c r="L21" s="292"/>
      <c r="M21" s="3002" t="s">
        <v>282</v>
      </c>
      <c r="N21" s="3002"/>
      <c r="O21" s="3002"/>
      <c r="P21" s="42"/>
      <c r="Q21" s="886"/>
      <c r="R21" s="47"/>
      <c r="S21" s="47"/>
      <c r="T21" s="47"/>
      <c r="U21" s="47"/>
    </row>
    <row r="22" spans="1:21" ht="18.75" x14ac:dyDescent="0.25">
      <c r="A22" s="2998"/>
      <c r="B22" s="291"/>
      <c r="C22" s="42"/>
      <c r="D22" s="293" t="s">
        <v>119</v>
      </c>
      <c r="E22" s="3021">
        <v>1</v>
      </c>
      <c r="F22" s="3021"/>
      <c r="G22" s="3021"/>
      <c r="H22" s="42"/>
      <c r="I22" s="3022">
        <f>B16</f>
        <v>1</v>
      </c>
      <c r="J22" s="3022"/>
      <c r="K22" s="3022"/>
      <c r="L22" s="42"/>
      <c r="M22" s="3023">
        <f>B16</f>
        <v>1</v>
      </c>
      <c r="N22" s="3023"/>
      <c r="O22" s="3023"/>
      <c r="P22" s="294" t="s">
        <v>119</v>
      </c>
      <c r="Q22" s="886"/>
      <c r="R22" s="47"/>
      <c r="S22" s="47"/>
      <c r="T22" s="47"/>
      <c r="U22" s="47"/>
    </row>
    <row r="23" spans="1:21" ht="18.75" x14ac:dyDescent="0.25">
      <c r="A23" s="2998"/>
      <c r="B23" s="291"/>
      <c r="C23" s="42"/>
      <c r="D23" s="293" t="s">
        <v>118</v>
      </c>
      <c r="E23" s="3014">
        <v>12.5</v>
      </c>
      <c r="F23" s="3014"/>
      <c r="G23" s="3014"/>
      <c r="H23" s="42"/>
      <c r="I23" s="3015">
        <f>D16</f>
        <v>20</v>
      </c>
      <c r="J23" s="3015"/>
      <c r="K23" s="3015"/>
      <c r="L23" s="42"/>
      <c r="M23" s="3016">
        <f>D16</f>
        <v>20</v>
      </c>
      <c r="N23" s="3016"/>
      <c r="O23" s="3016"/>
      <c r="P23" s="294" t="s">
        <v>118</v>
      </c>
      <c r="Q23" s="886"/>
      <c r="R23" s="47"/>
      <c r="S23" s="47"/>
      <c r="T23" s="47"/>
      <c r="U23" s="47"/>
    </row>
    <row r="24" spans="1:21" ht="18.75" x14ac:dyDescent="0.25">
      <c r="A24" s="2998"/>
      <c r="B24" s="291"/>
      <c r="C24" s="42"/>
      <c r="D24" s="293" t="s">
        <v>120</v>
      </c>
      <c r="E24" s="3014">
        <v>4.5</v>
      </c>
      <c r="F24" s="3014"/>
      <c r="G24" s="3014"/>
      <c r="H24" s="42"/>
      <c r="I24" s="3015">
        <f>F16</f>
        <v>1</v>
      </c>
      <c r="J24" s="3015"/>
      <c r="K24" s="3015"/>
      <c r="L24" s="42"/>
      <c r="M24" s="3016">
        <f>F16</f>
        <v>1</v>
      </c>
      <c r="N24" s="3016"/>
      <c r="O24" s="3016"/>
      <c r="P24" s="294" t="s">
        <v>120</v>
      </c>
      <c r="Q24" s="886"/>
      <c r="R24" s="47"/>
      <c r="S24" s="47"/>
      <c r="T24" s="47"/>
      <c r="U24" s="47"/>
    </row>
    <row r="25" spans="1:21" ht="15.75" x14ac:dyDescent="0.25">
      <c r="A25" s="2998"/>
      <c r="B25" s="291"/>
      <c r="C25" s="42"/>
      <c r="D25" s="295"/>
      <c r="E25" s="295"/>
      <c r="F25" s="295"/>
      <c r="G25" s="295"/>
      <c r="H25" s="42"/>
      <c r="I25" s="6"/>
      <c r="J25" s="6"/>
      <c r="K25" s="6"/>
      <c r="L25" s="42"/>
      <c r="M25" s="6"/>
      <c r="N25" s="6"/>
      <c r="O25" s="6"/>
      <c r="P25" s="42"/>
      <c r="Q25" s="886"/>
      <c r="R25" s="47"/>
      <c r="S25" s="47"/>
      <c r="T25" s="47"/>
      <c r="U25" s="47"/>
    </row>
    <row r="26" spans="1:21" ht="18.75" x14ac:dyDescent="0.3">
      <c r="A26" s="2998"/>
      <c r="B26" s="291"/>
      <c r="C26" s="3017" t="s">
        <v>164</v>
      </c>
      <c r="D26" s="3017"/>
      <c r="E26" s="3018" t="s">
        <v>283</v>
      </c>
      <c r="F26" s="3018"/>
      <c r="G26" s="3018"/>
      <c r="H26" s="42"/>
      <c r="I26" s="3019" t="s">
        <v>284</v>
      </c>
      <c r="J26" s="3019"/>
      <c r="K26" s="698" t="s">
        <v>283</v>
      </c>
      <c r="L26" s="42"/>
      <c r="M26" s="3020" t="s">
        <v>3</v>
      </c>
      <c r="N26" s="3020"/>
      <c r="O26" s="3020"/>
      <c r="P26" s="3032" t="s">
        <v>285</v>
      </c>
      <c r="Q26" s="3033"/>
      <c r="R26" s="47"/>
      <c r="S26" s="47"/>
      <c r="T26" s="47"/>
      <c r="U26" s="47"/>
    </row>
    <row r="27" spans="1:21" ht="18.75" x14ac:dyDescent="0.25">
      <c r="A27" s="2998"/>
      <c r="B27" s="291"/>
      <c r="C27" s="3017"/>
      <c r="D27" s="3017"/>
      <c r="E27" s="3034">
        <v>3</v>
      </c>
      <c r="F27" s="3034"/>
      <c r="G27" s="3034"/>
      <c r="H27" s="42"/>
      <c r="I27" s="3035">
        <f>ROUNDUP((E27/E39)*I39,0)</f>
        <v>8</v>
      </c>
      <c r="J27" s="3035"/>
      <c r="K27" s="296">
        <f>(E27/E39)*I39</f>
        <v>7.68</v>
      </c>
      <c r="L27" s="42"/>
      <c r="M27" s="3036">
        <v>10</v>
      </c>
      <c r="N27" s="3036"/>
      <c r="O27" s="3036"/>
      <c r="P27" s="3032"/>
      <c r="Q27" s="3033"/>
      <c r="R27" s="47"/>
      <c r="S27" s="47"/>
      <c r="T27" s="47"/>
      <c r="U27" s="47"/>
    </row>
    <row r="28" spans="1:21" ht="18.75" x14ac:dyDescent="0.25">
      <c r="A28" s="2998"/>
      <c r="B28" s="291"/>
      <c r="C28" s="3017"/>
      <c r="D28" s="3017"/>
      <c r="E28" s="3034"/>
      <c r="F28" s="3034"/>
      <c r="G28" s="3034"/>
      <c r="H28" s="42"/>
      <c r="I28" s="3035"/>
      <c r="J28" s="3035"/>
      <c r="K28" s="296"/>
      <c r="L28" s="42"/>
      <c r="M28" s="3036"/>
      <c r="N28" s="3036"/>
      <c r="O28" s="3036"/>
      <c r="P28" s="3032"/>
      <c r="Q28" s="3033"/>
      <c r="R28" s="47"/>
      <c r="S28" s="47"/>
      <c r="T28" s="47"/>
      <c r="U28" s="47"/>
    </row>
    <row r="29" spans="1:21" ht="15.75" x14ac:dyDescent="0.25">
      <c r="A29" s="2998"/>
      <c r="B29" s="291"/>
      <c r="C29" s="42"/>
      <c r="D29" s="297"/>
      <c r="E29" s="297"/>
      <c r="F29" s="297"/>
      <c r="G29" s="297"/>
      <c r="H29" s="297"/>
      <c r="I29" s="297"/>
      <c r="J29" s="297"/>
      <c r="K29" s="297"/>
      <c r="L29" s="297"/>
      <c r="M29" s="297"/>
      <c r="N29" s="297"/>
      <c r="O29" s="297"/>
      <c r="P29" s="297"/>
      <c r="Q29" s="886"/>
      <c r="R29" s="47"/>
      <c r="S29" s="47"/>
      <c r="T29" s="47"/>
      <c r="U29" s="47"/>
    </row>
    <row r="30" spans="1:21" x14ac:dyDescent="0.25">
      <c r="A30" s="2998"/>
      <c r="B30" s="291"/>
      <c r="C30" s="3037" t="s">
        <v>226</v>
      </c>
      <c r="D30" s="3037"/>
      <c r="E30" s="3038">
        <f>E34/E27</f>
        <v>0.33333333333333331</v>
      </c>
      <c r="F30" s="3038"/>
      <c r="G30" s="3038"/>
      <c r="H30" s="42"/>
      <c r="I30" s="3039">
        <f>I34/K27</f>
        <v>7.407407407407407E-2</v>
      </c>
      <c r="J30" s="3039"/>
      <c r="K30" s="3039"/>
      <c r="L30" s="42"/>
      <c r="M30" s="3040">
        <f>M34/M27</f>
        <v>0.25</v>
      </c>
      <c r="N30" s="3040"/>
      <c r="O30" s="3040"/>
      <c r="P30" s="3041" t="s">
        <v>226</v>
      </c>
      <c r="Q30" s="3042"/>
      <c r="R30" s="47"/>
      <c r="S30" s="47"/>
      <c r="T30" s="47"/>
      <c r="U30" s="47"/>
    </row>
    <row r="31" spans="1:21" x14ac:dyDescent="0.25">
      <c r="A31" s="2998"/>
      <c r="B31" s="291"/>
      <c r="C31" s="3037"/>
      <c r="D31" s="3037"/>
      <c r="E31" s="3038"/>
      <c r="F31" s="3038"/>
      <c r="G31" s="3038"/>
      <c r="H31" s="42"/>
      <c r="I31" s="3039"/>
      <c r="J31" s="3039"/>
      <c r="K31" s="3039"/>
      <c r="L31" s="42"/>
      <c r="M31" s="3040"/>
      <c r="N31" s="3040"/>
      <c r="O31" s="3040"/>
      <c r="P31" s="3041"/>
      <c r="Q31" s="3042"/>
      <c r="R31" s="47"/>
      <c r="S31" s="47"/>
      <c r="T31" s="47"/>
      <c r="U31" s="47"/>
    </row>
    <row r="32" spans="1:21" ht="18.75" x14ac:dyDescent="0.25">
      <c r="A32" s="2998"/>
      <c r="B32" s="291"/>
      <c r="C32" s="298"/>
      <c r="D32" s="299" t="s">
        <v>218</v>
      </c>
      <c r="E32" s="3024">
        <f>E37*E30</f>
        <v>0.33333333333333331</v>
      </c>
      <c r="F32" s="3024"/>
      <c r="G32" s="3024"/>
      <c r="H32" s="42"/>
      <c r="I32" s="3025">
        <f>I37*I30</f>
        <v>7.407407407407407E-2</v>
      </c>
      <c r="J32" s="3025"/>
      <c r="K32" s="3025"/>
      <c r="L32" s="42"/>
      <c r="M32" s="3026">
        <f>M37*M30</f>
        <v>0.25</v>
      </c>
      <c r="N32" s="3026"/>
      <c r="O32" s="3026"/>
      <c r="P32" s="300" t="s">
        <v>218</v>
      </c>
      <c r="Q32" s="887"/>
      <c r="R32" s="47"/>
      <c r="S32" s="47"/>
      <c r="T32" s="47"/>
      <c r="U32" s="47"/>
    </row>
    <row r="33" spans="1:21" ht="18.75" x14ac:dyDescent="0.25">
      <c r="A33" s="2998"/>
      <c r="B33" s="291"/>
      <c r="C33" s="42"/>
      <c r="D33" s="42"/>
      <c r="E33" s="42"/>
      <c r="F33" s="42"/>
      <c r="G33" s="42"/>
      <c r="H33" s="42"/>
      <c r="I33" s="42"/>
      <c r="J33" s="42"/>
      <c r="K33" s="42"/>
      <c r="L33" s="42"/>
      <c r="M33" s="699"/>
      <c r="N33" s="699"/>
      <c r="O33" s="699"/>
      <c r="P33" s="300"/>
      <c r="Q33" s="887"/>
      <c r="R33" s="47"/>
      <c r="S33" s="47"/>
      <c r="T33" s="47"/>
      <c r="U33" s="47"/>
    </row>
    <row r="34" spans="1:21" x14ac:dyDescent="0.25">
      <c r="A34" s="2998"/>
      <c r="B34" s="3027" t="s">
        <v>221</v>
      </c>
      <c r="C34" s="3028"/>
      <c r="D34" s="3028"/>
      <c r="E34" s="3029">
        <v>1</v>
      </c>
      <c r="F34" s="3029"/>
      <c r="G34" s="3029"/>
      <c r="H34" s="42"/>
      <c r="I34" s="3030">
        <f>(E34/E40)*I40</f>
        <v>0.56888888888888889</v>
      </c>
      <c r="J34" s="3030"/>
      <c r="K34" s="3030"/>
      <c r="L34" s="42"/>
      <c r="M34" s="3031">
        <f>H16</f>
        <v>2.5</v>
      </c>
      <c r="N34" s="3031"/>
      <c r="O34" s="3031"/>
      <c r="P34" s="3048" t="s">
        <v>286</v>
      </c>
      <c r="Q34" s="3049"/>
      <c r="R34" s="47"/>
      <c r="S34" s="47"/>
      <c r="T34" s="47"/>
      <c r="U34" s="47"/>
    </row>
    <row r="35" spans="1:21" x14ac:dyDescent="0.25">
      <c r="A35" s="2998"/>
      <c r="B35" s="3027"/>
      <c r="C35" s="3028"/>
      <c r="D35" s="3028"/>
      <c r="E35" s="3029"/>
      <c r="F35" s="3029"/>
      <c r="G35" s="3029"/>
      <c r="H35" s="42"/>
      <c r="I35" s="3030"/>
      <c r="J35" s="3030"/>
      <c r="K35" s="3030"/>
      <c r="L35" s="42"/>
      <c r="M35" s="3031"/>
      <c r="N35" s="3031"/>
      <c r="O35" s="3031"/>
      <c r="P35" s="3048"/>
      <c r="Q35" s="3049"/>
      <c r="R35" s="47"/>
      <c r="S35" s="47"/>
      <c r="T35" s="47"/>
      <c r="U35" s="47"/>
    </row>
    <row r="36" spans="1:21" ht="18.75" x14ac:dyDescent="0.25">
      <c r="A36" s="2998"/>
      <c r="B36" s="291"/>
      <c r="C36" s="42"/>
      <c r="D36" s="299" t="s">
        <v>227</v>
      </c>
      <c r="E36" s="3024">
        <f>E37*E34</f>
        <v>1</v>
      </c>
      <c r="F36" s="3024"/>
      <c r="G36" s="3024"/>
      <c r="H36" s="42"/>
      <c r="I36" s="3025">
        <f>I37*I34</f>
        <v>0.56888888888888889</v>
      </c>
      <c r="J36" s="3025"/>
      <c r="K36" s="3025"/>
      <c r="L36" s="42"/>
      <c r="M36" s="3026">
        <f>M37*M34</f>
        <v>2.5</v>
      </c>
      <c r="N36" s="3026"/>
      <c r="O36" s="3026"/>
      <c r="P36" s="300" t="s">
        <v>227</v>
      </c>
      <c r="Q36" s="887"/>
      <c r="R36" s="47"/>
      <c r="S36" s="47"/>
      <c r="T36" s="47"/>
      <c r="U36" s="47"/>
    </row>
    <row r="37" spans="1:21" ht="18.75" x14ac:dyDescent="0.25">
      <c r="A37" s="2998"/>
      <c r="B37" s="291"/>
      <c r="C37" s="42"/>
      <c r="D37" s="299" t="s">
        <v>219</v>
      </c>
      <c r="E37" s="3050">
        <f>L16</f>
        <v>1</v>
      </c>
      <c r="F37" s="3050"/>
      <c r="G37" s="3050"/>
      <c r="H37" s="42"/>
      <c r="I37" s="3051">
        <f>E37</f>
        <v>1</v>
      </c>
      <c r="J37" s="3051"/>
      <c r="K37" s="3051"/>
      <c r="L37" s="42"/>
      <c r="M37" s="3052">
        <f>L16</f>
        <v>1</v>
      </c>
      <c r="N37" s="3052"/>
      <c r="O37" s="3052"/>
      <c r="P37" s="300" t="s">
        <v>219</v>
      </c>
      <c r="Q37" s="887"/>
      <c r="R37" s="47"/>
      <c r="S37" s="47"/>
      <c r="T37" s="47"/>
      <c r="U37" s="47"/>
    </row>
    <row r="38" spans="1:21" ht="15.75" x14ac:dyDescent="0.25">
      <c r="A38" s="2998"/>
      <c r="B38" s="291"/>
      <c r="C38" s="42"/>
      <c r="D38" s="301"/>
      <c r="E38" s="302"/>
      <c r="F38" s="302"/>
      <c r="G38" s="302"/>
      <c r="H38" s="302"/>
      <c r="I38" s="302"/>
      <c r="J38" s="302"/>
      <c r="K38" s="302"/>
      <c r="L38" s="302"/>
      <c r="M38" s="302"/>
      <c r="N38" s="302"/>
      <c r="O38" s="302"/>
      <c r="P38" s="303"/>
      <c r="Q38" s="887"/>
      <c r="R38" s="47"/>
      <c r="S38" s="47"/>
      <c r="T38" s="47"/>
      <c r="U38" s="47"/>
    </row>
    <row r="39" spans="1:21" ht="15.75" x14ac:dyDescent="0.25">
      <c r="A39" s="2998"/>
      <c r="B39" s="291"/>
      <c r="C39" s="42"/>
      <c r="D39" s="299" t="s">
        <v>228</v>
      </c>
      <c r="E39" s="3043">
        <f>(((E23/2)*(E23/2)*PI()*E22))</f>
        <v>122.7184630308513</v>
      </c>
      <c r="F39" s="3043"/>
      <c r="G39" s="3043"/>
      <c r="H39" s="198"/>
      <c r="I39" s="3044">
        <f>(((I23/2)*(I23/2)*PI()*I22))</f>
        <v>314.15926535897933</v>
      </c>
      <c r="J39" s="3044"/>
      <c r="K39" s="3044"/>
      <c r="L39" s="198"/>
      <c r="M39" s="3045">
        <f>(((M23/2)*(M23/2)*PI()*M22))</f>
        <v>314.15926535897933</v>
      </c>
      <c r="N39" s="3045"/>
      <c r="O39" s="3045"/>
      <c r="P39" s="300" t="s">
        <v>228</v>
      </c>
      <c r="Q39" s="887"/>
      <c r="R39" s="47"/>
      <c r="S39" s="47"/>
      <c r="T39" s="47"/>
      <c r="U39" s="47"/>
    </row>
    <row r="40" spans="1:21" ht="15.75" x14ac:dyDescent="0.25">
      <c r="A40" s="2998"/>
      <c r="B40" s="291"/>
      <c r="C40" s="42"/>
      <c r="D40" s="299" t="s">
        <v>229</v>
      </c>
      <c r="E40" s="2367">
        <f>(((E23/2)*(E23/2)*PI()*E24)*E22)</f>
        <v>552.23308363883086</v>
      </c>
      <c r="F40" s="2367"/>
      <c r="G40" s="2367"/>
      <c r="H40" s="198"/>
      <c r="I40" s="3046">
        <f>(((I23/2)*(I23/2)*PI()*I24)*I22)</f>
        <v>314.15926535897933</v>
      </c>
      <c r="J40" s="3046"/>
      <c r="K40" s="3046"/>
      <c r="L40" s="198"/>
      <c r="M40" s="3047">
        <f>(((M23/2)*(M23/2)*PI()*M24)*M22)</f>
        <v>314.15926535897933</v>
      </c>
      <c r="N40" s="3047"/>
      <c r="O40" s="3047"/>
      <c r="P40" s="300" t="s">
        <v>229</v>
      </c>
      <c r="Q40" s="887"/>
      <c r="R40" s="47"/>
      <c r="S40" s="47"/>
      <c r="T40" s="47"/>
      <c r="U40" s="47"/>
    </row>
    <row r="41" spans="1:21" ht="15.75" x14ac:dyDescent="0.25">
      <c r="A41" s="2998"/>
      <c r="B41" s="291"/>
      <c r="C41" s="42"/>
      <c r="D41" s="299" t="s">
        <v>175</v>
      </c>
      <c r="E41" s="2367">
        <f>(((E23/2)*(E23/2)*PI()*E24)*E22)/E27</f>
        <v>184.07769454627694</v>
      </c>
      <c r="F41" s="2367"/>
      <c r="G41" s="2367"/>
      <c r="H41" s="198"/>
      <c r="I41" s="3046">
        <f>I40/K27</f>
        <v>40.906154343617104</v>
      </c>
      <c r="J41" s="3046"/>
      <c r="K41" s="3046"/>
      <c r="L41" s="198"/>
      <c r="M41" s="3047">
        <f>M40/M27</f>
        <v>31.415926535897931</v>
      </c>
      <c r="N41" s="3047"/>
      <c r="O41" s="3047"/>
      <c r="P41" s="300" t="s">
        <v>175</v>
      </c>
      <c r="Q41" s="887"/>
      <c r="R41" s="47"/>
      <c r="S41" s="47"/>
      <c r="T41" s="47"/>
      <c r="U41" s="47"/>
    </row>
    <row r="42" spans="1:21" ht="15.75" x14ac:dyDescent="0.25">
      <c r="A42" s="2998"/>
      <c r="B42" s="291"/>
      <c r="C42" s="42"/>
      <c r="D42" s="299" t="s">
        <v>176</v>
      </c>
      <c r="E42" s="3043">
        <f>E39/E27</f>
        <v>40.906154343617096</v>
      </c>
      <c r="F42" s="3043"/>
      <c r="G42" s="3043"/>
      <c r="H42" s="198"/>
      <c r="I42" s="3044">
        <f>I39/K27</f>
        <v>40.906154343617104</v>
      </c>
      <c r="J42" s="3044"/>
      <c r="K42" s="3044"/>
      <c r="L42" s="198"/>
      <c r="M42" s="3045">
        <f>M39/M27</f>
        <v>31.415926535897931</v>
      </c>
      <c r="N42" s="3045"/>
      <c r="O42" s="3045"/>
      <c r="P42" s="300" t="s">
        <v>176</v>
      </c>
      <c r="Q42" s="887"/>
      <c r="R42" s="47"/>
      <c r="S42" s="47"/>
      <c r="T42" s="47"/>
      <c r="U42" s="47"/>
    </row>
    <row r="43" spans="1:21" x14ac:dyDescent="0.25">
      <c r="A43" s="2998"/>
      <c r="B43" s="3053" t="s">
        <v>13</v>
      </c>
      <c r="C43" s="3054" t="s">
        <v>287</v>
      </c>
      <c r="D43" s="3054"/>
      <c r="E43" s="3054"/>
      <c r="F43" s="3054"/>
      <c r="G43" s="3054"/>
      <c r="H43" s="42"/>
      <c r="I43" s="34"/>
      <c r="J43" s="34"/>
      <c r="K43" s="34"/>
      <c r="L43" s="42"/>
      <c r="M43" s="888"/>
      <c r="N43" s="888"/>
      <c r="O43" s="888"/>
      <c r="P43" s="42"/>
      <c r="Q43" s="886"/>
      <c r="R43" s="47"/>
      <c r="S43" s="47"/>
      <c r="T43" s="47"/>
      <c r="U43" s="47"/>
    </row>
    <row r="44" spans="1:21" x14ac:dyDescent="0.25">
      <c r="A44" s="2998"/>
      <c r="B44" s="3053"/>
      <c r="C44" s="3054"/>
      <c r="D44" s="3054"/>
      <c r="E44" s="3054"/>
      <c r="F44" s="3054"/>
      <c r="G44" s="3054"/>
      <c r="H44" s="42"/>
      <c r="I44" s="34"/>
      <c r="J44" s="34"/>
      <c r="K44" s="34"/>
      <c r="L44" s="42"/>
      <c r="M44" s="888"/>
      <c r="N44" s="888"/>
      <c r="O44" s="888"/>
      <c r="P44" s="42"/>
      <c r="Q44" s="886"/>
      <c r="R44" s="47"/>
      <c r="S44" s="47"/>
      <c r="T44" s="47"/>
      <c r="U44" s="47"/>
    </row>
    <row r="45" spans="1:21" x14ac:dyDescent="0.25">
      <c r="A45" s="2998"/>
      <c r="B45" s="291"/>
      <c r="C45" s="42"/>
      <c r="D45" s="42"/>
      <c r="E45" s="42"/>
      <c r="F45" s="42"/>
      <c r="G45" s="42"/>
      <c r="H45" s="42"/>
      <c r="I45" s="42"/>
      <c r="J45" s="42"/>
      <c r="K45" s="42"/>
      <c r="L45" s="42"/>
      <c r="M45" s="42"/>
      <c r="N45" s="42"/>
      <c r="O45" s="42"/>
      <c r="P45" s="42"/>
      <c r="Q45" s="886"/>
      <c r="R45" s="47"/>
      <c r="S45" s="47"/>
      <c r="T45" s="47"/>
      <c r="U45" s="47"/>
    </row>
    <row r="46" spans="1:21" x14ac:dyDescent="0.25">
      <c r="A46" s="304" t="s">
        <v>1</v>
      </c>
      <c r="B46" s="3055" t="s">
        <v>143</v>
      </c>
      <c r="C46" s="3056" t="s">
        <v>288</v>
      </c>
      <c r="D46" s="3056"/>
      <c r="E46" s="3056"/>
      <c r="F46" s="3056"/>
      <c r="G46" s="3056"/>
      <c r="H46" s="3056"/>
      <c r="I46" s="3056"/>
      <c r="J46" s="3056"/>
      <c r="K46" s="3056"/>
      <c r="L46" s="3056"/>
      <c r="M46" s="3056"/>
      <c r="N46" s="3056"/>
      <c r="O46" s="3056"/>
      <c r="P46" s="3056"/>
      <c r="Q46" s="3057"/>
      <c r="R46" s="47"/>
      <c r="S46" s="47"/>
      <c r="T46" s="47"/>
      <c r="U46" s="47"/>
    </row>
    <row r="47" spans="1:21" x14ac:dyDescent="0.25">
      <c r="A47" s="304"/>
      <c r="B47" s="3055"/>
      <c r="C47" s="3056"/>
      <c r="D47" s="3056"/>
      <c r="E47" s="3056"/>
      <c r="F47" s="3056"/>
      <c r="G47" s="3056"/>
      <c r="H47" s="3056"/>
      <c r="I47" s="3056"/>
      <c r="J47" s="3056"/>
      <c r="K47" s="3056"/>
      <c r="L47" s="3056"/>
      <c r="M47" s="3056"/>
      <c r="N47" s="3056"/>
      <c r="O47" s="3056"/>
      <c r="P47" s="3056"/>
      <c r="Q47" s="3057"/>
      <c r="R47" s="47"/>
      <c r="S47" s="47"/>
      <c r="T47" s="47"/>
      <c r="U47" s="47"/>
    </row>
    <row r="48" spans="1:21" ht="21" thickBot="1" x14ac:dyDescent="0.35">
      <c r="A48" s="2998"/>
      <c r="B48" s="889" t="s">
        <v>289</v>
      </c>
      <c r="C48" s="305" t="s">
        <v>200</v>
      </c>
      <c r="D48" s="306"/>
      <c r="E48" s="306"/>
      <c r="F48" s="306"/>
      <c r="G48" s="306"/>
      <c r="H48" s="306"/>
      <c r="I48" s="306"/>
      <c r="J48" s="198"/>
      <c r="K48" s="198"/>
      <c r="L48" s="198"/>
      <c r="M48" s="198"/>
      <c r="N48" s="198"/>
      <c r="O48" s="198"/>
      <c r="P48" s="198"/>
      <c r="Q48" s="890"/>
      <c r="R48" s="47"/>
      <c r="S48" s="47"/>
      <c r="T48" s="47"/>
      <c r="U48" s="47"/>
    </row>
    <row r="49" spans="1:21" ht="15.75" x14ac:dyDescent="0.25">
      <c r="A49" s="2998"/>
      <c r="B49" s="891">
        <f>ROW()</f>
        <v>49</v>
      </c>
      <c r="C49" s="198"/>
      <c r="D49" s="198"/>
      <c r="E49" s="198"/>
      <c r="F49" s="198"/>
      <c r="G49" s="198"/>
      <c r="H49" s="198"/>
      <c r="I49" s="198"/>
      <c r="J49" s="198"/>
      <c r="K49" s="198"/>
      <c r="L49" s="198"/>
      <c r="M49" s="198"/>
      <c r="N49" s="198"/>
      <c r="O49" s="198"/>
      <c r="P49" s="198"/>
      <c r="Q49" s="890"/>
      <c r="R49" s="47"/>
      <c r="S49" s="47"/>
      <c r="T49" s="47"/>
      <c r="U49" s="47"/>
    </row>
    <row r="50" spans="1:21" ht="18.75" x14ac:dyDescent="0.25">
      <c r="A50" s="2998"/>
      <c r="B50" s="307" t="s">
        <v>1</v>
      </c>
      <c r="C50" s="308" t="s">
        <v>290</v>
      </c>
      <c r="D50" s="309"/>
      <c r="E50" s="309"/>
      <c r="F50" s="310"/>
      <c r="G50" s="310"/>
      <c r="H50" s="292"/>
      <c r="I50" s="292"/>
      <c r="J50" s="198"/>
      <c r="K50" s="198"/>
      <c r="L50" s="198"/>
      <c r="M50" s="198"/>
      <c r="N50" s="198"/>
      <c r="O50" s="198"/>
      <c r="P50" s="198"/>
      <c r="Q50" s="890"/>
      <c r="R50" s="47"/>
      <c r="S50" s="47"/>
      <c r="T50" s="47"/>
      <c r="U50" s="47"/>
    </row>
    <row r="51" spans="1:21" ht="18.75" x14ac:dyDescent="0.25">
      <c r="A51" s="2998"/>
      <c r="B51" s="311" t="s">
        <v>2</v>
      </c>
      <c r="C51" s="312"/>
      <c r="D51" s="312"/>
      <c r="E51" s="312"/>
      <c r="F51" s="309"/>
      <c r="G51" s="313" t="s">
        <v>291</v>
      </c>
      <c r="H51" s="314">
        <f>A16</f>
        <v>16</v>
      </c>
      <c r="I51" s="3059" t="s">
        <v>292</v>
      </c>
      <c r="J51" s="3059"/>
      <c r="K51" s="3059"/>
      <c r="L51" s="3059"/>
      <c r="M51" s="3059"/>
      <c r="N51" s="3059"/>
      <c r="O51" s="3059"/>
      <c r="P51" s="3059"/>
      <c r="Q51" s="982" t="s">
        <v>3</v>
      </c>
      <c r="R51" s="47"/>
      <c r="S51" s="47"/>
      <c r="T51" s="47"/>
      <c r="U51" s="47"/>
    </row>
    <row r="52" spans="1:21" ht="18.75" x14ac:dyDescent="0.25">
      <c r="A52" s="2998"/>
      <c r="B52" s="315" t="s">
        <v>3</v>
      </c>
      <c r="C52" s="316" t="s">
        <v>293</v>
      </c>
      <c r="D52" s="310"/>
      <c r="E52" s="309"/>
      <c r="F52" s="310"/>
      <c r="G52" s="310"/>
      <c r="H52" s="292"/>
      <c r="I52" s="292"/>
      <c r="J52" s="198"/>
      <c r="K52" s="198"/>
      <c r="L52" s="198"/>
      <c r="M52" s="198"/>
      <c r="N52" s="198"/>
      <c r="O52" s="42"/>
      <c r="P52" s="317"/>
      <c r="Q52" s="890"/>
      <c r="R52" s="47"/>
      <c r="S52" s="47"/>
      <c r="T52" s="47"/>
      <c r="U52" s="47"/>
    </row>
    <row r="53" spans="1:21" ht="18.75" x14ac:dyDescent="0.25">
      <c r="A53" s="2998"/>
      <c r="B53" s="318"/>
      <c r="C53" s="310" t="s">
        <v>294</v>
      </c>
      <c r="D53" s="292"/>
      <c r="E53" s="292"/>
      <c r="F53" s="310"/>
      <c r="G53" s="310"/>
      <c r="H53" s="292"/>
      <c r="I53" s="292"/>
      <c r="J53" s="198"/>
      <c r="K53" s="892"/>
      <c r="L53" s="198"/>
      <c r="M53" s="198"/>
      <c r="N53" s="198"/>
      <c r="O53" s="198"/>
      <c r="P53" s="198"/>
      <c r="Q53" s="890"/>
      <c r="R53" s="47"/>
      <c r="S53" s="47"/>
      <c r="T53" s="47"/>
      <c r="U53" s="47"/>
    </row>
    <row r="54" spans="1:21" ht="18.75" x14ac:dyDescent="0.25">
      <c r="A54" s="2998"/>
      <c r="B54" s="319" t="s">
        <v>295</v>
      </c>
      <c r="C54" s="320"/>
      <c r="D54" s="321"/>
      <c r="E54" s="322"/>
      <c r="F54" s="321"/>
      <c r="G54" s="322"/>
      <c r="H54" s="321"/>
      <c r="I54" s="322"/>
      <c r="J54" s="893"/>
      <c r="K54" s="894"/>
      <c r="L54" s="323"/>
      <c r="M54" s="323"/>
      <c r="N54" s="893"/>
      <c r="O54" s="323"/>
      <c r="P54" s="323"/>
      <c r="Q54" s="895"/>
      <c r="R54" s="92"/>
      <c r="S54" s="92"/>
      <c r="T54" s="92"/>
      <c r="U54" s="92"/>
    </row>
    <row r="55" spans="1:21" ht="21" x14ac:dyDescent="0.25">
      <c r="A55" s="2998"/>
      <c r="B55" s="3060" t="s">
        <v>296</v>
      </c>
      <c r="C55" s="3061"/>
      <c r="D55" s="3061"/>
      <c r="E55" s="3061"/>
      <c r="F55" s="3061"/>
      <c r="G55" s="3061"/>
      <c r="H55" s="3061"/>
      <c r="I55" s="3061"/>
      <c r="J55" s="3061"/>
      <c r="K55" s="3061"/>
      <c r="L55" s="3061"/>
      <c r="M55" s="3061"/>
      <c r="N55" s="3061"/>
      <c r="O55" s="3061"/>
      <c r="P55" s="3061"/>
      <c r="Q55" s="3062"/>
      <c r="R55" s="92"/>
      <c r="S55" s="92"/>
      <c r="T55" s="92"/>
      <c r="U55" s="92"/>
    </row>
    <row r="56" spans="1:21" x14ac:dyDescent="0.25">
      <c r="A56" s="3058"/>
      <c r="B56" s="324"/>
      <c r="C56" s="325"/>
      <c r="D56" s="326"/>
      <c r="E56" s="327"/>
      <c r="F56" s="326"/>
      <c r="G56" s="327"/>
      <c r="H56" s="326"/>
      <c r="I56" s="327"/>
      <c r="J56" s="326"/>
      <c r="K56" s="325"/>
      <c r="L56" s="327"/>
      <c r="M56" s="327"/>
      <c r="N56" s="326"/>
      <c r="O56" s="327"/>
      <c r="P56" s="327"/>
      <c r="Q56" s="328"/>
      <c r="R56" s="92"/>
      <c r="S56" s="92"/>
      <c r="T56" s="92"/>
      <c r="U56" s="92"/>
    </row>
    <row r="58" spans="1:21" ht="18" x14ac:dyDescent="0.25">
      <c r="A58" s="9" t="s">
        <v>0</v>
      </c>
      <c r="B58" s="1841" t="s">
        <v>372</v>
      </c>
      <c r="C58" s="1841"/>
      <c r="D58" s="1841"/>
      <c r="E58" s="1841"/>
      <c r="F58" s="1841"/>
      <c r="G58" s="1841"/>
      <c r="H58" s="1841"/>
      <c r="I58" s="1841"/>
      <c r="J58" s="1841"/>
      <c r="K58" s="1841"/>
      <c r="M58" s="6"/>
      <c r="N58" s="6"/>
      <c r="O58" s="6"/>
      <c r="P58" s="6"/>
      <c r="Q58" s="6"/>
      <c r="R58" s="6"/>
      <c r="S58" s="6"/>
      <c r="T58" s="6"/>
      <c r="U58" s="6"/>
    </row>
    <row r="59" spans="1:21" ht="18" x14ac:dyDescent="0.25">
      <c r="A59" s="2080" t="s">
        <v>455</v>
      </c>
      <c r="B59" s="1841" t="s">
        <v>373</v>
      </c>
      <c r="C59" s="1841"/>
      <c r="D59" s="1841"/>
      <c r="E59" s="1841"/>
      <c r="F59" s="1841"/>
      <c r="G59" s="1841"/>
      <c r="H59" s="1841"/>
      <c r="I59" s="1841"/>
      <c r="J59" s="1841"/>
      <c r="K59" s="1841"/>
      <c r="M59" s="6"/>
      <c r="N59" s="6"/>
      <c r="O59" s="6"/>
      <c r="P59" s="6"/>
      <c r="Q59" s="6"/>
      <c r="R59" s="6"/>
      <c r="S59" s="6"/>
      <c r="T59" s="6"/>
      <c r="U59" s="6"/>
    </row>
    <row r="60" spans="1:21" ht="18" x14ac:dyDescent="0.25">
      <c r="A60" s="2080"/>
      <c r="B60" s="3063" t="s">
        <v>116</v>
      </c>
      <c r="C60" s="2377"/>
      <c r="D60" s="590" t="s">
        <v>456</v>
      </c>
      <c r="E60" s="42"/>
      <c r="F60" s="42"/>
      <c r="G60" s="42"/>
      <c r="H60" s="42"/>
      <c r="I60" s="42"/>
      <c r="J60" s="42"/>
      <c r="K60" s="218"/>
      <c r="M60" s="6"/>
      <c r="N60" s="6"/>
      <c r="O60" s="6"/>
      <c r="P60" s="6"/>
      <c r="Q60" s="6"/>
      <c r="R60" s="6"/>
      <c r="S60" s="6"/>
      <c r="T60" s="6"/>
      <c r="U60" s="6"/>
    </row>
    <row r="61" spans="1:21" x14ac:dyDescent="0.25">
      <c r="A61" s="2080"/>
      <c r="B61" s="336"/>
      <c r="C61" s="42"/>
      <c r="D61" s="42"/>
      <c r="E61" s="42"/>
      <c r="F61" s="42"/>
      <c r="G61" s="42"/>
      <c r="H61" s="42"/>
      <c r="I61" s="42"/>
      <c r="J61" s="42"/>
      <c r="K61" s="218"/>
      <c r="M61" s="6"/>
      <c r="N61" s="6"/>
      <c r="O61" s="6"/>
      <c r="P61" s="6"/>
      <c r="Q61" s="6"/>
      <c r="R61" s="6"/>
      <c r="S61" s="6"/>
      <c r="T61" s="6"/>
      <c r="U61" s="6"/>
    </row>
    <row r="62" spans="1:21" x14ac:dyDescent="0.25">
      <c r="A62" s="2080"/>
      <c r="B62" s="3064" t="s">
        <v>119</v>
      </c>
      <c r="C62" s="2374"/>
      <c r="D62" s="2374" t="s">
        <v>118</v>
      </c>
      <c r="E62" s="2374"/>
      <c r="F62" s="3065" t="s">
        <v>120</v>
      </c>
      <c r="G62" s="2382" t="s">
        <v>243</v>
      </c>
      <c r="H62" s="2382"/>
      <c r="I62" s="2382"/>
      <c r="J62" s="2376" t="s">
        <v>228</v>
      </c>
      <c r="K62" s="2570"/>
      <c r="M62" s="6"/>
      <c r="N62" s="6"/>
      <c r="O62" s="6"/>
      <c r="P62" s="6"/>
      <c r="Q62" s="6"/>
      <c r="R62" s="6"/>
      <c r="S62" s="6"/>
      <c r="T62" s="6"/>
      <c r="U62" s="6"/>
    </row>
    <row r="63" spans="1:21" x14ac:dyDescent="0.25">
      <c r="A63" s="2080"/>
      <c r="B63" s="3064"/>
      <c r="C63" s="2374"/>
      <c r="D63" s="2374"/>
      <c r="E63" s="2374"/>
      <c r="F63" s="3065"/>
      <c r="G63" s="2382"/>
      <c r="H63" s="2382"/>
      <c r="I63" s="2382"/>
      <c r="J63" s="2376"/>
      <c r="K63" s="2570"/>
      <c r="M63" s="6"/>
      <c r="N63" s="6"/>
      <c r="O63" s="6"/>
      <c r="P63" s="6"/>
      <c r="Q63" s="6"/>
      <c r="R63" s="6"/>
      <c r="S63" s="6"/>
      <c r="T63" s="6"/>
      <c r="U63" s="6"/>
    </row>
    <row r="64" spans="1:21" ht="18.75" x14ac:dyDescent="0.25">
      <c r="A64" s="2080"/>
      <c r="B64" s="732"/>
      <c r="C64" s="683"/>
      <c r="D64" s="683"/>
      <c r="E64" s="683"/>
      <c r="F64" s="683"/>
      <c r="G64" s="738"/>
      <c r="H64" s="738"/>
      <c r="I64" s="738"/>
      <c r="J64" s="678"/>
      <c r="K64" s="679"/>
      <c r="M64" s="6"/>
      <c r="N64" s="6"/>
      <c r="O64" s="6"/>
      <c r="P64" s="6"/>
      <c r="Q64" s="6"/>
      <c r="R64" s="6"/>
      <c r="S64" s="6"/>
      <c r="T64" s="6"/>
      <c r="U64" s="6"/>
    </row>
    <row r="65" spans="1:21" x14ac:dyDescent="0.25">
      <c r="A65" s="2080"/>
      <c r="B65" s="2844">
        <v>1</v>
      </c>
      <c r="C65" s="2033"/>
      <c r="D65" s="2384">
        <v>24</v>
      </c>
      <c r="E65" s="2384"/>
      <c r="F65" s="2384">
        <v>4</v>
      </c>
      <c r="G65" s="3066">
        <v>6</v>
      </c>
      <c r="H65" s="3067">
        <f>G65*B65</f>
        <v>6</v>
      </c>
      <c r="I65" s="3067"/>
      <c r="J65" s="2383">
        <f>(D65*PI())*B65</f>
        <v>75.398223686155035</v>
      </c>
      <c r="K65" s="3068"/>
      <c r="M65" s="6"/>
      <c r="N65" s="6"/>
      <c r="O65" s="6"/>
      <c r="P65" s="6"/>
      <c r="Q65" s="6"/>
      <c r="R65" s="6"/>
      <c r="S65" s="6"/>
      <c r="T65" s="6"/>
      <c r="U65" s="6"/>
    </row>
    <row r="66" spans="1:21" x14ac:dyDescent="0.25">
      <c r="A66" s="2080"/>
      <c r="B66" s="2844"/>
      <c r="C66" s="2033"/>
      <c r="D66" s="2384"/>
      <c r="E66" s="2384"/>
      <c r="F66" s="2384"/>
      <c r="G66" s="3066"/>
      <c r="H66" s="3067"/>
      <c r="I66" s="3067"/>
      <c r="J66" s="2383"/>
      <c r="K66" s="3068"/>
      <c r="M66" s="6"/>
      <c r="N66" s="6"/>
      <c r="O66" s="6"/>
      <c r="P66" s="6"/>
      <c r="Q66" s="6"/>
      <c r="R66" s="6"/>
      <c r="S66" s="6"/>
      <c r="T66" s="6"/>
      <c r="U66" s="6"/>
    </row>
    <row r="67" spans="1:21" x14ac:dyDescent="0.25">
      <c r="A67" s="2080"/>
      <c r="B67" s="2844">
        <v>1</v>
      </c>
      <c r="C67" s="2033"/>
      <c r="D67" s="2384">
        <v>26</v>
      </c>
      <c r="E67" s="2384"/>
      <c r="F67" s="2384">
        <v>4</v>
      </c>
      <c r="G67" s="3066">
        <v>8</v>
      </c>
      <c r="H67" s="3067">
        <f>G67*B67</f>
        <v>8</v>
      </c>
      <c r="I67" s="3067"/>
      <c r="J67" s="2383">
        <f>(D67*PI())*B67</f>
        <v>81.681408993334628</v>
      </c>
      <c r="K67" s="3068"/>
      <c r="M67" s="6"/>
      <c r="N67" s="6"/>
      <c r="O67" s="6"/>
      <c r="P67" s="6"/>
      <c r="Q67" s="6"/>
      <c r="R67" s="6"/>
      <c r="S67" s="6"/>
      <c r="T67" s="6"/>
      <c r="U67" s="6"/>
    </row>
    <row r="68" spans="1:21" x14ac:dyDescent="0.25">
      <c r="A68" s="2080"/>
      <c r="B68" s="2844"/>
      <c r="C68" s="2033"/>
      <c r="D68" s="2384"/>
      <c r="E68" s="2384"/>
      <c r="F68" s="2384"/>
      <c r="G68" s="3066"/>
      <c r="H68" s="3067"/>
      <c r="I68" s="3067"/>
      <c r="J68" s="2383"/>
      <c r="K68" s="3068"/>
      <c r="M68" s="6"/>
      <c r="N68" s="6"/>
      <c r="O68" s="6"/>
      <c r="P68" s="6"/>
      <c r="Q68" s="6"/>
      <c r="R68" s="6"/>
      <c r="S68" s="6"/>
      <c r="T68" s="6"/>
      <c r="U68" s="6"/>
    </row>
    <row r="69" spans="1:21" x14ac:dyDescent="0.25">
      <c r="A69" s="2080"/>
      <c r="B69" s="2844">
        <v>1</v>
      </c>
      <c r="C69" s="2033"/>
      <c r="D69" s="2384">
        <v>28</v>
      </c>
      <c r="E69" s="2384"/>
      <c r="F69" s="2384">
        <v>4</v>
      </c>
      <c r="G69" s="3066">
        <v>12</v>
      </c>
      <c r="H69" s="3067">
        <f>G69*B69</f>
        <v>12</v>
      </c>
      <c r="I69" s="3067"/>
      <c r="J69" s="2383">
        <f>(D69*PI())*B69</f>
        <v>87.964594300514207</v>
      </c>
      <c r="K69" s="3068"/>
      <c r="M69" s="6"/>
      <c r="N69" s="6"/>
      <c r="O69" s="6"/>
      <c r="P69" s="6"/>
      <c r="Q69" s="6"/>
      <c r="R69" s="6"/>
      <c r="S69" s="6"/>
      <c r="T69" s="6"/>
      <c r="U69" s="6"/>
    </row>
    <row r="70" spans="1:21" x14ac:dyDescent="0.25">
      <c r="A70" s="2080"/>
      <c r="B70" s="2844"/>
      <c r="C70" s="2033"/>
      <c r="D70" s="2384"/>
      <c r="E70" s="2384"/>
      <c r="F70" s="2384"/>
      <c r="G70" s="3066"/>
      <c r="H70" s="3067"/>
      <c r="I70" s="3067"/>
      <c r="J70" s="2383"/>
      <c r="K70" s="3068"/>
      <c r="M70" s="6"/>
      <c r="N70" s="6"/>
      <c r="O70" s="6"/>
      <c r="P70" s="6"/>
      <c r="Q70" s="6"/>
      <c r="R70" s="6"/>
      <c r="S70" s="6"/>
      <c r="T70" s="6"/>
      <c r="U70" s="6"/>
    </row>
    <row r="71" spans="1:21" ht="15.75" x14ac:dyDescent="0.25">
      <c r="A71" s="2080"/>
      <c r="B71" s="591"/>
      <c r="C71" s="682"/>
      <c r="D71" s="682"/>
      <c r="E71" s="682"/>
      <c r="F71" s="682"/>
      <c r="G71" s="682"/>
      <c r="H71" s="682"/>
      <c r="I71" s="682"/>
      <c r="J71" s="42"/>
      <c r="K71" s="218"/>
      <c r="M71" s="6"/>
      <c r="N71" s="6"/>
      <c r="O71" s="6"/>
      <c r="P71" s="6"/>
      <c r="Q71" s="6"/>
      <c r="R71" s="6"/>
      <c r="S71" s="6"/>
      <c r="T71" s="6"/>
      <c r="U71" s="6"/>
    </row>
    <row r="72" spans="1:21" ht="15.75" thickBot="1" x14ac:dyDescent="0.3">
      <c r="A72" s="2080"/>
      <c r="B72" s="336"/>
      <c r="C72" s="42"/>
      <c r="D72" s="42"/>
      <c r="E72" s="42"/>
      <c r="F72" s="42"/>
      <c r="G72" s="42"/>
      <c r="H72" s="42"/>
      <c r="I72" s="42"/>
      <c r="J72" s="42"/>
      <c r="K72" s="218"/>
      <c r="M72" s="6"/>
      <c r="N72" s="6"/>
      <c r="O72" s="6"/>
      <c r="P72" s="6"/>
      <c r="Q72" s="6"/>
      <c r="R72" s="6"/>
      <c r="S72" s="6"/>
      <c r="T72" s="6"/>
      <c r="U72" s="6"/>
    </row>
    <row r="73" spans="1:21" x14ac:dyDescent="0.25">
      <c r="A73" s="2080"/>
      <c r="B73" s="3069" t="s">
        <v>374</v>
      </c>
      <c r="C73" s="3070"/>
      <c r="D73" s="3071" t="s">
        <v>52</v>
      </c>
      <c r="E73" s="3071" t="s">
        <v>54</v>
      </c>
      <c r="F73" s="3071" t="s">
        <v>120</v>
      </c>
      <c r="G73" s="3072" t="s">
        <v>243</v>
      </c>
      <c r="H73" s="3072"/>
      <c r="I73" s="3072"/>
      <c r="J73" s="3073" t="s">
        <v>375</v>
      </c>
      <c r="K73" s="3074"/>
      <c r="M73" s="6"/>
      <c r="N73" s="6"/>
      <c r="O73" s="6"/>
      <c r="P73" s="6"/>
      <c r="Q73" s="6"/>
      <c r="R73" s="6"/>
      <c r="S73" s="6"/>
      <c r="T73" s="6"/>
      <c r="U73" s="6"/>
    </row>
    <row r="74" spans="1:21" x14ac:dyDescent="0.25">
      <c r="A74" s="2080"/>
      <c r="B74" s="3064"/>
      <c r="C74" s="2374"/>
      <c r="D74" s="2119"/>
      <c r="E74" s="2119"/>
      <c r="F74" s="2119"/>
      <c r="G74" s="2382"/>
      <c r="H74" s="2382"/>
      <c r="I74" s="2382"/>
      <c r="J74" s="2376"/>
      <c r="K74" s="2570"/>
      <c r="M74" s="6"/>
      <c r="N74" s="6"/>
      <c r="O74" s="6"/>
      <c r="P74" s="6"/>
      <c r="Q74" s="6"/>
      <c r="R74" s="6"/>
      <c r="S74" s="6"/>
      <c r="T74" s="6"/>
      <c r="U74" s="6"/>
    </row>
    <row r="75" spans="1:21" ht="18.75" x14ac:dyDescent="0.25">
      <c r="A75" s="2080"/>
      <c r="B75" s="732"/>
      <c r="C75" s="683"/>
      <c r="D75" s="677"/>
      <c r="E75" s="677"/>
      <c r="F75" s="677"/>
      <c r="G75" s="738"/>
      <c r="H75" s="738"/>
      <c r="I75" s="738"/>
      <c r="J75" s="678"/>
      <c r="K75" s="679"/>
      <c r="M75" s="6"/>
      <c r="N75" s="6"/>
      <c r="O75" s="6"/>
      <c r="P75" s="6"/>
      <c r="Q75" s="6"/>
      <c r="R75" s="6"/>
      <c r="S75" s="6"/>
      <c r="T75" s="6"/>
      <c r="U75" s="6"/>
    </row>
    <row r="76" spans="1:21" x14ac:dyDescent="0.25">
      <c r="A76" s="2080"/>
      <c r="B76" s="2844">
        <v>1</v>
      </c>
      <c r="C76" s="2033"/>
      <c r="D76" s="2421">
        <v>18</v>
      </c>
      <c r="E76" s="2421">
        <v>18</v>
      </c>
      <c r="F76" s="2421">
        <v>4</v>
      </c>
      <c r="G76" s="3066">
        <v>12</v>
      </c>
      <c r="H76" s="3067">
        <f>G76*B76</f>
        <v>12</v>
      </c>
      <c r="I76" s="3067"/>
      <c r="J76" s="2383">
        <f>D76*E76</f>
        <v>324</v>
      </c>
      <c r="K76" s="3068"/>
      <c r="M76" s="6"/>
      <c r="N76" s="6"/>
      <c r="O76" s="6"/>
      <c r="P76" s="6"/>
      <c r="Q76" s="6"/>
      <c r="R76" s="6"/>
      <c r="S76" s="6"/>
      <c r="T76" s="6"/>
      <c r="U76" s="6"/>
    </row>
    <row r="77" spans="1:21" x14ac:dyDescent="0.25">
      <c r="A77" s="2080"/>
      <c r="B77" s="2844"/>
      <c r="C77" s="2033"/>
      <c r="D77" s="2421"/>
      <c r="E77" s="2421"/>
      <c r="F77" s="2421"/>
      <c r="G77" s="3066"/>
      <c r="H77" s="3067"/>
      <c r="I77" s="3067"/>
      <c r="J77" s="2383"/>
      <c r="K77" s="3068"/>
      <c r="M77" s="6"/>
      <c r="N77" s="6"/>
      <c r="O77" s="6"/>
      <c r="P77" s="6"/>
      <c r="Q77" s="6"/>
      <c r="R77" s="6"/>
      <c r="S77" s="6"/>
      <c r="T77" s="6"/>
      <c r="U77" s="6"/>
    </row>
    <row r="78" spans="1:21" x14ac:dyDescent="0.25">
      <c r="A78" s="2080"/>
      <c r="B78" s="2844">
        <v>1</v>
      </c>
      <c r="C78" s="2033"/>
      <c r="D78" s="2421">
        <v>36</v>
      </c>
      <c r="E78" s="2421">
        <v>36</v>
      </c>
      <c r="F78" s="2421">
        <v>4</v>
      </c>
      <c r="G78" s="3066">
        <v>48</v>
      </c>
      <c r="H78" s="3067">
        <f>G78*B78</f>
        <v>48</v>
      </c>
      <c r="I78" s="3067"/>
      <c r="J78" s="2383">
        <f>D78*E78</f>
        <v>1296</v>
      </c>
      <c r="K78" s="3068"/>
      <c r="M78" s="6"/>
      <c r="N78" s="6"/>
      <c r="O78" s="6"/>
      <c r="P78" s="6"/>
      <c r="Q78" s="6"/>
      <c r="R78" s="6"/>
      <c r="S78" s="6"/>
      <c r="T78" s="6"/>
      <c r="U78" s="6"/>
    </row>
    <row r="79" spans="1:21" x14ac:dyDescent="0.25">
      <c r="A79" s="2080"/>
      <c r="B79" s="2844"/>
      <c r="C79" s="2033"/>
      <c r="D79" s="2421"/>
      <c r="E79" s="2421"/>
      <c r="F79" s="2421"/>
      <c r="G79" s="3066"/>
      <c r="H79" s="3067"/>
      <c r="I79" s="3067"/>
      <c r="J79" s="2383"/>
      <c r="K79" s="3068"/>
      <c r="M79" s="6"/>
      <c r="N79" s="6"/>
      <c r="O79" s="6"/>
      <c r="P79" s="6"/>
      <c r="Q79" s="6"/>
      <c r="R79" s="6"/>
      <c r="S79" s="6"/>
      <c r="T79" s="6"/>
      <c r="U79" s="6"/>
    </row>
    <row r="80" spans="1:21" ht="15.75" thickBot="1" x14ac:dyDescent="0.3">
      <c r="A80" s="2080"/>
      <c r="B80" s="336"/>
      <c r="C80" s="42"/>
      <c r="D80" s="42"/>
      <c r="E80" s="42"/>
      <c r="F80" s="42"/>
      <c r="G80" s="42"/>
      <c r="H80" s="42"/>
      <c r="I80" s="42"/>
      <c r="J80" s="42"/>
      <c r="K80" s="218"/>
      <c r="M80" s="6"/>
      <c r="N80" s="6"/>
      <c r="O80" s="6"/>
      <c r="P80" s="6"/>
      <c r="Q80" s="6"/>
      <c r="R80" s="6"/>
      <c r="S80" s="6"/>
      <c r="T80" s="6"/>
      <c r="U80" s="6"/>
    </row>
    <row r="81" spans="1:21" x14ac:dyDescent="0.25">
      <c r="A81" s="2080"/>
      <c r="B81" s="3069" t="s">
        <v>376</v>
      </c>
      <c r="C81" s="3070"/>
      <c r="D81" s="3071" t="s">
        <v>52</v>
      </c>
      <c r="E81" s="3071" t="s">
        <v>54</v>
      </c>
      <c r="F81" s="3071" t="s">
        <v>120</v>
      </c>
      <c r="G81" s="3072" t="s">
        <v>243</v>
      </c>
      <c r="H81" s="3072"/>
      <c r="I81" s="3072"/>
      <c r="J81" s="3073" t="s">
        <v>377</v>
      </c>
      <c r="K81" s="3074"/>
      <c r="M81" s="6"/>
      <c r="N81" s="6"/>
      <c r="O81" s="6"/>
      <c r="P81" s="6"/>
      <c r="Q81" s="6"/>
      <c r="R81" s="6"/>
      <c r="S81" s="6"/>
      <c r="T81" s="6"/>
      <c r="U81" s="6"/>
    </row>
    <row r="82" spans="1:21" x14ac:dyDescent="0.25">
      <c r="A82" s="2080"/>
      <c r="B82" s="3064"/>
      <c r="C82" s="2374"/>
      <c r="D82" s="2119"/>
      <c r="E82" s="2119"/>
      <c r="F82" s="2119"/>
      <c r="G82" s="2382"/>
      <c r="H82" s="2382"/>
      <c r="I82" s="2382"/>
      <c r="J82" s="2376"/>
      <c r="K82" s="2570"/>
      <c r="M82" s="6"/>
      <c r="N82" s="6"/>
      <c r="O82" s="6"/>
      <c r="P82" s="6"/>
      <c r="Q82" s="6"/>
      <c r="R82" s="6"/>
      <c r="S82" s="6"/>
      <c r="T82" s="6"/>
      <c r="U82" s="6"/>
    </row>
    <row r="83" spans="1:21" ht="18.75" x14ac:dyDescent="0.25">
      <c r="A83" s="2080"/>
      <c r="B83" s="732"/>
      <c r="C83" s="683"/>
      <c r="D83" s="677"/>
      <c r="E83" s="677"/>
      <c r="F83" s="677"/>
      <c r="G83" s="738"/>
      <c r="H83" s="738"/>
      <c r="I83" s="738"/>
      <c r="J83" s="678"/>
      <c r="K83" s="679"/>
      <c r="M83" s="6"/>
      <c r="N83" s="6"/>
      <c r="O83" s="6"/>
      <c r="P83" s="6"/>
      <c r="Q83" s="6"/>
      <c r="R83" s="6"/>
      <c r="S83" s="6"/>
      <c r="T83" s="6"/>
      <c r="U83" s="6"/>
    </row>
    <row r="84" spans="1:21" x14ac:dyDescent="0.25">
      <c r="A84" s="2080"/>
      <c r="B84" s="2844">
        <v>1</v>
      </c>
      <c r="C84" s="2033"/>
      <c r="D84" s="2421">
        <v>12</v>
      </c>
      <c r="E84" s="2421">
        <v>18</v>
      </c>
      <c r="F84" s="2421">
        <v>4</v>
      </c>
      <c r="G84" s="3066">
        <v>8</v>
      </c>
      <c r="H84" s="3067">
        <f>G84*B84</f>
        <v>8</v>
      </c>
      <c r="I84" s="3067"/>
      <c r="J84" s="2383">
        <f>D84*E84</f>
        <v>216</v>
      </c>
      <c r="K84" s="3068"/>
      <c r="M84" s="6"/>
      <c r="N84" s="6"/>
      <c r="O84" s="6"/>
      <c r="P84" s="6"/>
      <c r="Q84" s="6"/>
      <c r="R84" s="6"/>
      <c r="S84" s="6"/>
      <c r="T84" s="6"/>
      <c r="U84" s="6"/>
    </row>
    <row r="85" spans="1:21" x14ac:dyDescent="0.25">
      <c r="A85" s="2080"/>
      <c r="B85" s="2844"/>
      <c r="C85" s="2033"/>
      <c r="D85" s="2421"/>
      <c r="E85" s="2421"/>
      <c r="F85" s="2421"/>
      <c r="G85" s="3066"/>
      <c r="H85" s="3067"/>
      <c r="I85" s="3067"/>
      <c r="J85" s="2383"/>
      <c r="K85" s="3068"/>
      <c r="M85" s="6"/>
      <c r="N85" s="6"/>
      <c r="O85" s="6"/>
      <c r="P85" s="6"/>
      <c r="Q85" s="6"/>
      <c r="R85" s="6"/>
      <c r="S85" s="6"/>
      <c r="T85" s="6"/>
      <c r="U85" s="6"/>
    </row>
    <row r="86" spans="1:21" x14ac:dyDescent="0.25">
      <c r="A86" s="2080"/>
      <c r="B86" s="2844">
        <v>1</v>
      </c>
      <c r="C86" s="2033"/>
      <c r="D86" s="2421">
        <v>18</v>
      </c>
      <c r="E86" s="2421">
        <v>24</v>
      </c>
      <c r="F86" s="2421">
        <v>4</v>
      </c>
      <c r="G86" s="3066">
        <v>16</v>
      </c>
      <c r="H86" s="3067">
        <f>G86*B86</f>
        <v>16</v>
      </c>
      <c r="I86" s="3067"/>
      <c r="J86" s="2383">
        <f>D86*E86</f>
        <v>432</v>
      </c>
      <c r="K86" s="3068"/>
      <c r="M86" s="6"/>
      <c r="N86" s="6"/>
      <c r="O86" s="6"/>
      <c r="P86" s="6"/>
      <c r="Q86" s="6"/>
      <c r="R86" s="6"/>
      <c r="S86" s="6"/>
      <c r="T86" s="6"/>
      <c r="U86" s="6"/>
    </row>
    <row r="87" spans="1:21" x14ac:dyDescent="0.25">
      <c r="A87" s="2080"/>
      <c r="B87" s="2844"/>
      <c r="C87" s="2033"/>
      <c r="D87" s="2421"/>
      <c r="E87" s="2421"/>
      <c r="F87" s="2421"/>
      <c r="G87" s="3066"/>
      <c r="H87" s="3067"/>
      <c r="I87" s="3067"/>
      <c r="J87" s="2383"/>
      <c r="K87" s="3068"/>
      <c r="M87" s="6"/>
      <c r="N87" s="6"/>
      <c r="O87" s="6"/>
      <c r="P87" s="6"/>
      <c r="Q87" s="6"/>
      <c r="R87" s="6"/>
      <c r="S87" s="6"/>
      <c r="T87" s="6"/>
      <c r="U87" s="6"/>
    </row>
    <row r="88" spans="1:21" x14ac:dyDescent="0.25">
      <c r="A88" s="2080"/>
      <c r="B88" s="2844">
        <v>1</v>
      </c>
      <c r="C88" s="2033"/>
      <c r="D88" s="2421">
        <v>22</v>
      </c>
      <c r="E88" s="2421">
        <v>24</v>
      </c>
      <c r="F88" s="2421">
        <v>4</v>
      </c>
      <c r="G88" s="3066">
        <v>20</v>
      </c>
      <c r="H88" s="3067">
        <f>G88*B88</f>
        <v>20</v>
      </c>
      <c r="I88" s="3067"/>
      <c r="J88" s="2383">
        <f>D88*E88</f>
        <v>528</v>
      </c>
      <c r="K88" s="3068"/>
      <c r="M88" s="6"/>
      <c r="N88" s="6"/>
      <c r="O88" s="6"/>
      <c r="P88" s="6"/>
      <c r="Q88" s="6"/>
      <c r="R88" s="6"/>
      <c r="S88" s="6"/>
      <c r="T88" s="6"/>
      <c r="U88" s="6"/>
    </row>
    <row r="89" spans="1:21" x14ac:dyDescent="0.25">
      <c r="A89" s="2080"/>
      <c r="B89" s="2844"/>
      <c r="C89" s="2033"/>
      <c r="D89" s="2421"/>
      <c r="E89" s="2421"/>
      <c r="F89" s="2421"/>
      <c r="G89" s="3066"/>
      <c r="H89" s="3067"/>
      <c r="I89" s="3067"/>
      <c r="J89" s="2383"/>
      <c r="K89" s="3068"/>
      <c r="M89" s="6"/>
      <c r="N89" s="6"/>
      <c r="O89" s="6"/>
      <c r="P89" s="6"/>
      <c r="Q89" s="6"/>
      <c r="R89" s="6"/>
      <c r="S89" s="6"/>
      <c r="T89" s="6"/>
      <c r="U89" s="6"/>
    </row>
    <row r="90" spans="1:21" x14ac:dyDescent="0.25">
      <c r="A90" s="2080"/>
      <c r="B90" s="2844">
        <v>1</v>
      </c>
      <c r="C90" s="2033"/>
      <c r="D90" s="2421">
        <v>24</v>
      </c>
      <c r="E90" s="2421">
        <v>27</v>
      </c>
      <c r="F90" s="2421">
        <v>4</v>
      </c>
      <c r="G90" s="3066">
        <v>24</v>
      </c>
      <c r="H90" s="3067">
        <f>G90*B90</f>
        <v>24</v>
      </c>
      <c r="I90" s="3067"/>
      <c r="J90" s="2383">
        <f>D90*E90</f>
        <v>648</v>
      </c>
      <c r="K90" s="3068"/>
      <c r="M90" s="6"/>
      <c r="N90" s="6"/>
      <c r="O90" s="6"/>
      <c r="P90" s="6"/>
      <c r="Q90" s="6"/>
      <c r="R90" s="6"/>
      <c r="S90" s="6"/>
      <c r="T90" s="6"/>
      <c r="U90" s="6"/>
    </row>
    <row r="91" spans="1:21" x14ac:dyDescent="0.25">
      <c r="A91" s="2080"/>
      <c r="B91" s="2844"/>
      <c r="C91" s="2033"/>
      <c r="D91" s="2421"/>
      <c r="E91" s="2421"/>
      <c r="F91" s="2421"/>
      <c r="G91" s="3066"/>
      <c r="H91" s="3067"/>
      <c r="I91" s="3067"/>
      <c r="J91" s="2383"/>
      <c r="K91" s="3068"/>
      <c r="M91" s="6"/>
      <c r="N91" s="6"/>
      <c r="O91" s="6"/>
      <c r="P91" s="6"/>
      <c r="Q91" s="6"/>
      <c r="R91" s="6"/>
      <c r="S91" s="6"/>
      <c r="T91" s="6"/>
      <c r="U91" s="6"/>
    </row>
    <row r="92" spans="1:21" x14ac:dyDescent="0.25">
      <c r="A92" s="2080"/>
      <c r="B92" s="2844">
        <v>1</v>
      </c>
      <c r="C92" s="2033"/>
      <c r="D92" s="2421">
        <v>24</v>
      </c>
      <c r="E92" s="2421">
        <v>31</v>
      </c>
      <c r="F92" s="2421">
        <v>4</v>
      </c>
      <c r="G92" s="3066">
        <v>28</v>
      </c>
      <c r="H92" s="3067">
        <f>G92*B92</f>
        <v>28</v>
      </c>
      <c r="I92" s="3067"/>
      <c r="J92" s="2383">
        <f>D92*E92</f>
        <v>744</v>
      </c>
      <c r="K92" s="3068"/>
      <c r="M92" s="6"/>
      <c r="N92" s="6"/>
      <c r="O92" s="6"/>
      <c r="P92" s="6"/>
      <c r="Q92" s="6"/>
      <c r="R92" s="6"/>
      <c r="S92" s="6"/>
      <c r="T92" s="6"/>
      <c r="U92" s="6"/>
    </row>
    <row r="93" spans="1:21" x14ac:dyDescent="0.25">
      <c r="A93" s="2080"/>
      <c r="B93" s="2844"/>
      <c r="C93" s="2033"/>
      <c r="D93" s="2421"/>
      <c r="E93" s="2421"/>
      <c r="F93" s="2421"/>
      <c r="G93" s="3066"/>
      <c r="H93" s="3067"/>
      <c r="I93" s="3067"/>
      <c r="J93" s="2383"/>
      <c r="K93" s="3068"/>
      <c r="M93" s="6"/>
      <c r="N93" s="6"/>
      <c r="O93" s="6"/>
      <c r="P93" s="6"/>
      <c r="Q93" s="6"/>
      <c r="R93" s="6"/>
      <c r="S93" s="6"/>
      <c r="T93" s="6"/>
      <c r="U93" s="6"/>
    </row>
    <row r="94" spans="1:21" x14ac:dyDescent="0.25">
      <c r="A94" s="2080"/>
      <c r="B94" s="2844">
        <v>1</v>
      </c>
      <c r="C94" s="2033"/>
      <c r="D94" s="2421">
        <v>24</v>
      </c>
      <c r="E94" s="2421">
        <v>36</v>
      </c>
      <c r="F94" s="2421">
        <v>4</v>
      </c>
      <c r="G94" s="3066">
        <v>32</v>
      </c>
      <c r="H94" s="3067">
        <f>G94*B94</f>
        <v>32</v>
      </c>
      <c r="I94" s="3067"/>
      <c r="J94" s="2383">
        <f>D94*E94</f>
        <v>864</v>
      </c>
      <c r="K94" s="3068"/>
      <c r="M94" s="6"/>
      <c r="N94" s="6"/>
      <c r="O94" s="6"/>
      <c r="P94" s="6"/>
      <c r="Q94" s="6"/>
      <c r="R94" s="6"/>
      <c r="S94" s="6"/>
      <c r="T94" s="6"/>
      <c r="U94" s="6"/>
    </row>
    <row r="95" spans="1:21" x14ac:dyDescent="0.25">
      <c r="A95" s="2080"/>
      <c r="B95" s="2844"/>
      <c r="C95" s="2033"/>
      <c r="D95" s="2421"/>
      <c r="E95" s="2421"/>
      <c r="F95" s="2421"/>
      <c r="G95" s="3066"/>
      <c r="H95" s="3067"/>
      <c r="I95" s="3067"/>
      <c r="J95" s="2383"/>
      <c r="K95" s="3068"/>
      <c r="M95" s="6"/>
      <c r="N95" s="6"/>
      <c r="O95" s="6"/>
      <c r="P95" s="6"/>
      <c r="Q95" s="6"/>
      <c r="R95" s="6"/>
      <c r="S95" s="6"/>
      <c r="T95" s="6"/>
      <c r="U95" s="6"/>
    </row>
    <row r="96" spans="1:21" x14ac:dyDescent="0.25">
      <c r="A96" s="2080"/>
      <c r="B96" s="2844">
        <v>1</v>
      </c>
      <c r="C96" s="2033"/>
      <c r="D96" s="2421">
        <v>27</v>
      </c>
      <c r="E96" s="2421">
        <v>36</v>
      </c>
      <c r="F96" s="2421">
        <v>4</v>
      </c>
      <c r="G96" s="3066">
        <v>36</v>
      </c>
      <c r="H96" s="3067">
        <f>G96*B96</f>
        <v>36</v>
      </c>
      <c r="I96" s="3067"/>
      <c r="J96" s="2383">
        <f>D96*E96</f>
        <v>972</v>
      </c>
      <c r="K96" s="3068"/>
      <c r="M96" s="6"/>
      <c r="N96" s="6"/>
      <c r="O96" s="6"/>
      <c r="P96" s="6"/>
      <c r="Q96" s="6"/>
      <c r="R96" s="6"/>
      <c r="S96" s="6"/>
      <c r="T96" s="6"/>
      <c r="U96" s="6"/>
    </row>
    <row r="97" spans="1:21" x14ac:dyDescent="0.25">
      <c r="A97" s="2080"/>
      <c r="B97" s="2844"/>
      <c r="C97" s="2033"/>
      <c r="D97" s="2421"/>
      <c r="E97" s="2421"/>
      <c r="F97" s="2421"/>
      <c r="G97" s="3066"/>
      <c r="H97" s="3067"/>
      <c r="I97" s="3067"/>
      <c r="J97" s="2383"/>
      <c r="K97" s="3068"/>
      <c r="M97" s="6"/>
      <c r="N97" s="6"/>
      <c r="O97" s="6"/>
      <c r="P97" s="6"/>
      <c r="Q97" s="6"/>
      <c r="R97" s="6"/>
      <c r="S97" s="6"/>
      <c r="T97" s="6"/>
      <c r="U97" s="6"/>
    </row>
    <row r="98" spans="1:21" x14ac:dyDescent="0.25">
      <c r="A98" s="2080"/>
      <c r="B98" s="2844">
        <v>1</v>
      </c>
      <c r="C98" s="2033"/>
      <c r="D98" s="2421">
        <v>30</v>
      </c>
      <c r="E98" s="2421">
        <v>36</v>
      </c>
      <c r="F98" s="2421">
        <v>4</v>
      </c>
      <c r="G98" s="3066">
        <v>40</v>
      </c>
      <c r="H98" s="3067">
        <f>G98*B98</f>
        <v>40</v>
      </c>
      <c r="I98" s="3067"/>
      <c r="J98" s="2383">
        <f>D98*E98</f>
        <v>1080</v>
      </c>
      <c r="K98" s="3068"/>
      <c r="M98" s="6"/>
      <c r="N98" s="6"/>
      <c r="O98" s="6"/>
      <c r="P98" s="6"/>
      <c r="Q98" s="6"/>
      <c r="R98" s="6"/>
      <c r="S98" s="6"/>
      <c r="T98" s="6"/>
      <c r="U98" s="6"/>
    </row>
    <row r="99" spans="1:21" x14ac:dyDescent="0.25">
      <c r="A99" s="2080"/>
      <c r="B99" s="2844"/>
      <c r="C99" s="2033"/>
      <c r="D99" s="2421"/>
      <c r="E99" s="2421"/>
      <c r="F99" s="2421"/>
      <c r="G99" s="3066"/>
      <c r="H99" s="3067"/>
      <c r="I99" s="3067"/>
      <c r="J99" s="2383"/>
      <c r="K99" s="3068"/>
      <c r="M99" s="6"/>
      <c r="N99" s="6"/>
      <c r="O99" s="6"/>
      <c r="P99" s="6"/>
      <c r="Q99" s="6"/>
      <c r="R99" s="6"/>
      <c r="S99" s="6"/>
      <c r="T99" s="6"/>
      <c r="U99" s="6"/>
    </row>
    <row r="100" spans="1:21" ht="18.75" x14ac:dyDescent="0.25">
      <c r="A100" s="2080"/>
      <c r="B100" s="592" t="s">
        <v>457</v>
      </c>
      <c r="C100" s="438"/>
      <c r="D100" s="593"/>
      <c r="E100" s="593"/>
      <c r="F100" s="593"/>
      <c r="G100" s="489"/>
      <c r="H100" s="594"/>
      <c r="I100" s="594"/>
      <c r="J100" s="733"/>
      <c r="K100" s="734"/>
      <c r="M100" s="6"/>
      <c r="N100" s="6"/>
      <c r="O100" s="6"/>
      <c r="P100" s="6"/>
      <c r="Q100" s="6"/>
      <c r="R100" s="6"/>
      <c r="S100" s="6"/>
      <c r="T100" s="6"/>
      <c r="U100" s="6"/>
    </row>
    <row r="101" spans="1:21" ht="18.75" x14ac:dyDescent="0.25">
      <c r="A101" s="2080"/>
      <c r="B101" s="595" t="s">
        <v>458</v>
      </c>
      <c r="C101" s="438"/>
      <c r="D101" s="593"/>
      <c r="E101" s="593"/>
      <c r="F101" s="593"/>
      <c r="G101" s="489"/>
      <c r="H101" s="594"/>
      <c r="I101" s="594"/>
      <c r="J101" s="733"/>
      <c r="K101" s="734"/>
      <c r="M101" s="6"/>
      <c r="N101" s="6"/>
      <c r="O101" s="6"/>
      <c r="P101" s="6"/>
      <c r="Q101" s="6"/>
      <c r="R101" s="6"/>
      <c r="S101" s="6"/>
      <c r="T101" s="6"/>
      <c r="U101" s="6"/>
    </row>
    <row r="102" spans="1:21" ht="18.75" x14ac:dyDescent="0.25">
      <c r="A102" s="2080"/>
      <c r="B102" s="595" t="s">
        <v>459</v>
      </c>
      <c r="C102" s="438"/>
      <c r="D102" s="593"/>
      <c r="E102" s="593"/>
      <c r="F102" s="593"/>
      <c r="G102" s="489"/>
      <c r="H102" s="594"/>
      <c r="I102" s="594"/>
      <c r="J102" s="733"/>
      <c r="K102" s="734"/>
      <c r="M102" s="6"/>
      <c r="N102" s="6"/>
      <c r="O102" s="6"/>
      <c r="P102" s="6"/>
      <c r="Q102" s="6"/>
      <c r="R102" s="6"/>
      <c r="S102" s="6"/>
      <c r="T102" s="6"/>
      <c r="U102" s="6"/>
    </row>
    <row r="103" spans="1:21" ht="18.75" x14ac:dyDescent="0.25">
      <c r="A103" s="2080"/>
      <c r="B103" s="595" t="s">
        <v>460</v>
      </c>
      <c r="C103" s="438"/>
      <c r="D103" s="593"/>
      <c r="E103" s="593"/>
      <c r="F103" s="593"/>
      <c r="G103" s="489"/>
      <c r="H103" s="594"/>
      <c r="I103" s="594"/>
      <c r="J103" s="733"/>
      <c r="K103" s="734"/>
      <c r="M103" s="6"/>
      <c r="N103" s="6"/>
      <c r="O103" s="6"/>
      <c r="P103" s="6"/>
      <c r="Q103" s="6"/>
      <c r="R103" s="6"/>
      <c r="S103" s="6"/>
      <c r="T103" s="6"/>
      <c r="U103" s="6"/>
    </row>
    <row r="104" spans="1:21" ht="18.75" x14ac:dyDescent="0.25">
      <c r="A104" s="2080"/>
      <c r="B104" s="595" t="s">
        <v>461</v>
      </c>
      <c r="C104" s="438"/>
      <c r="D104" s="593"/>
      <c r="E104" s="593"/>
      <c r="F104" s="593"/>
      <c r="G104" s="489"/>
      <c r="H104" s="594"/>
      <c r="I104" s="594"/>
      <c r="J104" s="733"/>
      <c r="K104" s="734"/>
      <c r="M104" s="6"/>
      <c r="N104" s="6"/>
      <c r="O104" s="6"/>
      <c r="P104" s="6"/>
      <c r="Q104" s="6"/>
      <c r="R104" s="6"/>
      <c r="S104" s="6"/>
      <c r="T104" s="6"/>
      <c r="U104" s="6"/>
    </row>
    <row r="105" spans="1:21" x14ac:dyDescent="0.25">
      <c r="A105" s="2080"/>
      <c r="B105" s="3075" t="s">
        <v>462</v>
      </c>
      <c r="C105" s="3076"/>
      <c r="D105" s="3076"/>
      <c r="E105" s="3076"/>
      <c r="F105" s="3076"/>
      <c r="G105" s="3076"/>
      <c r="H105" s="3076"/>
      <c r="I105" s="3076"/>
      <c r="J105" s="3076"/>
      <c r="K105" s="3077"/>
      <c r="M105" s="6"/>
      <c r="N105" s="6"/>
      <c r="O105" s="6"/>
      <c r="P105" s="6"/>
      <c r="Q105" s="6"/>
      <c r="R105" s="6"/>
      <c r="S105" s="6"/>
      <c r="T105" s="6"/>
      <c r="U105" s="6"/>
    </row>
    <row r="106" spans="1:21" x14ac:dyDescent="0.25">
      <c r="A106" s="2080"/>
      <c r="B106" s="3075"/>
      <c r="C106" s="3076"/>
      <c r="D106" s="3076"/>
      <c r="E106" s="3076"/>
      <c r="F106" s="3076"/>
      <c r="G106" s="3076"/>
      <c r="H106" s="3076"/>
      <c r="I106" s="3076"/>
      <c r="J106" s="3076"/>
      <c r="K106" s="3077"/>
      <c r="M106" s="6"/>
      <c r="N106" s="6"/>
      <c r="O106" s="6"/>
      <c r="P106" s="6"/>
      <c r="Q106" s="6"/>
      <c r="R106" s="6"/>
      <c r="S106" s="6"/>
      <c r="T106" s="6"/>
      <c r="U106" s="6"/>
    </row>
    <row r="107" spans="1:21" x14ac:dyDescent="0.25">
      <c r="A107" s="2080"/>
      <c r="B107" s="3075" t="s">
        <v>463</v>
      </c>
      <c r="C107" s="3076"/>
      <c r="D107" s="3076"/>
      <c r="E107" s="3076"/>
      <c r="F107" s="3076"/>
      <c r="G107" s="3076"/>
      <c r="H107" s="3076"/>
      <c r="I107" s="3076"/>
      <c r="J107" s="3076"/>
      <c r="K107" s="3077"/>
      <c r="M107" s="6"/>
      <c r="N107" s="6"/>
      <c r="O107" s="6"/>
      <c r="P107" s="6"/>
      <c r="Q107" s="6"/>
      <c r="R107" s="6"/>
      <c r="S107" s="6"/>
      <c r="T107" s="6"/>
      <c r="U107" s="6"/>
    </row>
    <row r="108" spans="1:21" x14ac:dyDescent="0.25">
      <c r="A108" s="2080"/>
      <c r="B108" s="3075"/>
      <c r="C108" s="3076"/>
      <c r="D108" s="3076"/>
      <c r="E108" s="3076"/>
      <c r="F108" s="3076"/>
      <c r="G108" s="3076"/>
      <c r="H108" s="3076"/>
      <c r="I108" s="3076"/>
      <c r="J108" s="3076"/>
      <c r="K108" s="3077"/>
      <c r="M108" s="6"/>
      <c r="N108" s="6"/>
      <c r="O108" s="6"/>
      <c r="P108" s="6"/>
      <c r="Q108" s="6"/>
      <c r="R108" s="6"/>
      <c r="S108" s="6"/>
      <c r="T108" s="6"/>
      <c r="U108" s="6"/>
    </row>
    <row r="109" spans="1:21" ht="15.75" x14ac:dyDescent="0.25">
      <c r="A109" s="2080"/>
      <c r="B109" s="595" t="s">
        <v>464</v>
      </c>
      <c r="C109" s="596"/>
      <c r="D109" s="596"/>
      <c r="E109" s="596"/>
      <c r="F109" s="596"/>
      <c r="G109" s="596"/>
      <c r="H109" s="596"/>
      <c r="I109" s="596"/>
      <c r="J109" s="596"/>
      <c r="K109" s="597"/>
      <c r="M109" s="6"/>
      <c r="N109" s="6"/>
      <c r="O109" s="6"/>
      <c r="P109" s="6"/>
      <c r="Q109" s="6"/>
      <c r="R109" s="6"/>
      <c r="S109" s="6"/>
      <c r="T109" s="6"/>
      <c r="U109" s="6"/>
    </row>
    <row r="110" spans="1:21" x14ac:dyDescent="0.25">
      <c r="A110" s="2080"/>
      <c r="B110" s="3075" t="s">
        <v>465</v>
      </c>
      <c r="C110" s="3076"/>
      <c r="D110" s="3076"/>
      <c r="E110" s="3076"/>
      <c r="F110" s="3076"/>
      <c r="G110" s="3076"/>
      <c r="H110" s="3076"/>
      <c r="I110" s="3076"/>
      <c r="J110" s="3076"/>
      <c r="K110" s="3077"/>
      <c r="M110" s="6"/>
      <c r="N110" s="6"/>
      <c r="O110" s="6"/>
      <c r="P110" s="6"/>
      <c r="Q110" s="6"/>
      <c r="R110" s="6"/>
      <c r="S110" s="6"/>
      <c r="T110" s="6"/>
      <c r="U110" s="6"/>
    </row>
    <row r="111" spans="1:21" x14ac:dyDescent="0.25">
      <c r="A111" s="2080"/>
      <c r="B111" s="3075"/>
      <c r="C111" s="3076"/>
      <c r="D111" s="3076"/>
      <c r="E111" s="3076"/>
      <c r="F111" s="3076"/>
      <c r="G111" s="3076"/>
      <c r="H111" s="3076"/>
      <c r="I111" s="3076"/>
      <c r="J111" s="3076"/>
      <c r="K111" s="3077"/>
      <c r="M111" s="6"/>
      <c r="N111" s="6"/>
      <c r="O111" s="6"/>
      <c r="P111" s="6"/>
      <c r="Q111" s="6"/>
      <c r="R111" s="6"/>
      <c r="S111" s="6"/>
      <c r="T111" s="6"/>
      <c r="U111" s="6"/>
    </row>
    <row r="112" spans="1:21" ht="15.75" x14ac:dyDescent="0.25">
      <c r="A112" s="2080"/>
      <c r="B112" s="735"/>
      <c r="C112" s="736"/>
      <c r="D112" s="736"/>
      <c r="E112" s="736"/>
      <c r="F112" s="736"/>
      <c r="G112" s="736"/>
      <c r="H112" s="736"/>
      <c r="I112" s="736"/>
      <c r="J112" s="736"/>
      <c r="K112" s="737"/>
      <c r="M112" s="6"/>
      <c r="N112" s="6"/>
      <c r="O112" s="6"/>
      <c r="P112" s="6"/>
      <c r="Q112" s="6"/>
      <c r="R112" s="6"/>
      <c r="S112" s="6"/>
      <c r="T112" s="6"/>
      <c r="U112" s="6"/>
    </row>
    <row r="113" spans="1:21" x14ac:dyDescent="0.25">
      <c r="A113" s="2080"/>
      <c r="B113" s="3078" t="s">
        <v>9</v>
      </c>
      <c r="C113" s="2392"/>
      <c r="D113" s="2392"/>
      <c r="E113" s="2392"/>
      <c r="F113" s="2392"/>
      <c r="G113" s="2392"/>
      <c r="H113" s="2392"/>
      <c r="I113" s="2392"/>
      <c r="J113" s="2392"/>
      <c r="K113" s="3079"/>
      <c r="M113" s="6"/>
      <c r="N113" s="6"/>
      <c r="O113" s="6"/>
      <c r="P113" s="6"/>
      <c r="Q113" s="6"/>
      <c r="R113" s="6"/>
      <c r="S113" s="6"/>
      <c r="T113" s="6"/>
      <c r="U113" s="6"/>
    </row>
    <row r="114" spans="1:21" ht="15.75" thickBot="1" x14ac:dyDescent="0.3">
      <c r="A114" s="2080"/>
      <c r="B114" s="3080"/>
      <c r="C114" s="2393"/>
      <c r="D114" s="2393"/>
      <c r="E114" s="2393"/>
      <c r="F114" s="2393"/>
      <c r="G114" s="2393"/>
      <c r="H114" s="2393"/>
      <c r="I114" s="2393"/>
      <c r="J114" s="2393"/>
      <c r="K114" s="3081"/>
      <c r="M114" s="6"/>
      <c r="N114" s="6"/>
      <c r="O114" s="6"/>
      <c r="P114" s="6"/>
      <c r="Q114" s="6"/>
      <c r="R114" s="6"/>
      <c r="S114" s="6"/>
      <c r="T114" s="6"/>
      <c r="U114" s="6"/>
    </row>
  </sheetData>
  <mergeCells count="207">
    <mergeCell ref="B105:K106"/>
    <mergeCell ref="B107:K108"/>
    <mergeCell ref="B110:K111"/>
    <mergeCell ref="B113:K114"/>
    <mergeCell ref="J96:K97"/>
    <mergeCell ref="B98:C99"/>
    <mergeCell ref="D98:D99"/>
    <mergeCell ref="E98:E99"/>
    <mergeCell ref="F98:F99"/>
    <mergeCell ref="G98:G99"/>
    <mergeCell ref="H98:I99"/>
    <mergeCell ref="J98:K99"/>
    <mergeCell ref="B96:C97"/>
    <mergeCell ref="D96:D97"/>
    <mergeCell ref="E96:E97"/>
    <mergeCell ref="F96:F97"/>
    <mergeCell ref="G96:G97"/>
    <mergeCell ref="H96:I97"/>
    <mergeCell ref="J92:K93"/>
    <mergeCell ref="B94:C95"/>
    <mergeCell ref="D94:D95"/>
    <mergeCell ref="E94:E95"/>
    <mergeCell ref="F94:F95"/>
    <mergeCell ref="G94:G95"/>
    <mergeCell ref="H94:I95"/>
    <mergeCell ref="J94:K95"/>
    <mergeCell ref="B92:C93"/>
    <mergeCell ref="D92:D93"/>
    <mergeCell ref="E92:E93"/>
    <mergeCell ref="F92:F93"/>
    <mergeCell ref="G92:G93"/>
    <mergeCell ref="H92:I93"/>
    <mergeCell ref="J88:K89"/>
    <mergeCell ref="B90:C91"/>
    <mergeCell ref="D90:D91"/>
    <mergeCell ref="E90:E91"/>
    <mergeCell ref="F90:F91"/>
    <mergeCell ref="G90:G91"/>
    <mergeCell ref="H90:I91"/>
    <mergeCell ref="J90:K91"/>
    <mergeCell ref="B88:C89"/>
    <mergeCell ref="D88:D89"/>
    <mergeCell ref="E88:E89"/>
    <mergeCell ref="F88:F89"/>
    <mergeCell ref="G88:G89"/>
    <mergeCell ref="H88:I89"/>
    <mergeCell ref="J84:K85"/>
    <mergeCell ref="B86:C87"/>
    <mergeCell ref="D86:D87"/>
    <mergeCell ref="E86:E87"/>
    <mergeCell ref="F86:F87"/>
    <mergeCell ref="G86:G87"/>
    <mergeCell ref="H86:I87"/>
    <mergeCell ref="J86:K87"/>
    <mergeCell ref="B84:C85"/>
    <mergeCell ref="D84:D85"/>
    <mergeCell ref="E84:E85"/>
    <mergeCell ref="F84:F85"/>
    <mergeCell ref="G84:G85"/>
    <mergeCell ref="H84:I85"/>
    <mergeCell ref="B81:C82"/>
    <mergeCell ref="D81:D82"/>
    <mergeCell ref="E81:E82"/>
    <mergeCell ref="F81:F82"/>
    <mergeCell ref="G81:I82"/>
    <mergeCell ref="J81:K82"/>
    <mergeCell ref="J76:K77"/>
    <mergeCell ref="B78:C79"/>
    <mergeCell ref="D78:D79"/>
    <mergeCell ref="E78:E79"/>
    <mergeCell ref="F78:F79"/>
    <mergeCell ref="G78:G79"/>
    <mergeCell ref="H78:I79"/>
    <mergeCell ref="J78:K79"/>
    <mergeCell ref="B76:C77"/>
    <mergeCell ref="D76:D77"/>
    <mergeCell ref="E76:E77"/>
    <mergeCell ref="F76:F77"/>
    <mergeCell ref="G76:G77"/>
    <mergeCell ref="H76:I77"/>
    <mergeCell ref="G73:I74"/>
    <mergeCell ref="J73:K74"/>
    <mergeCell ref="J67:K68"/>
    <mergeCell ref="B69:C70"/>
    <mergeCell ref="D69:E70"/>
    <mergeCell ref="F69:F70"/>
    <mergeCell ref="G69:G70"/>
    <mergeCell ref="H69:I70"/>
    <mergeCell ref="J69:K70"/>
    <mergeCell ref="B58:K58"/>
    <mergeCell ref="A59:A114"/>
    <mergeCell ref="B59:K59"/>
    <mergeCell ref="B60:C60"/>
    <mergeCell ref="B62:C63"/>
    <mergeCell ref="D62:E63"/>
    <mergeCell ref="F62:F63"/>
    <mergeCell ref="G62:I63"/>
    <mergeCell ref="J62:K63"/>
    <mergeCell ref="B65:C66"/>
    <mergeCell ref="D65:E66"/>
    <mergeCell ref="F65:F66"/>
    <mergeCell ref="G65:G66"/>
    <mergeCell ref="H65:I66"/>
    <mergeCell ref="J65:K66"/>
    <mergeCell ref="B67:C68"/>
    <mergeCell ref="D67:E68"/>
    <mergeCell ref="F67:F68"/>
    <mergeCell ref="G67:G68"/>
    <mergeCell ref="H67:I68"/>
    <mergeCell ref="B73:C74"/>
    <mergeCell ref="D73:D74"/>
    <mergeCell ref="E73:E74"/>
    <mergeCell ref="F73:F74"/>
    <mergeCell ref="B43:B44"/>
    <mergeCell ref="C43:G44"/>
    <mergeCell ref="B46:B47"/>
    <mergeCell ref="C46:Q47"/>
    <mergeCell ref="A48:A56"/>
    <mergeCell ref="I51:P51"/>
    <mergeCell ref="B55:Q55"/>
    <mergeCell ref="E41:G41"/>
    <mergeCell ref="I41:K41"/>
    <mergeCell ref="M41:O41"/>
    <mergeCell ref="E42:G42"/>
    <mergeCell ref="I42:K42"/>
    <mergeCell ref="M42:O42"/>
    <mergeCell ref="E39:G39"/>
    <mergeCell ref="I39:K39"/>
    <mergeCell ref="M39:O39"/>
    <mergeCell ref="E40:G40"/>
    <mergeCell ref="I40:K40"/>
    <mergeCell ref="M40:O40"/>
    <mergeCell ref="P34:Q35"/>
    <mergeCell ref="E36:G36"/>
    <mergeCell ref="I36:K36"/>
    <mergeCell ref="M36:O36"/>
    <mergeCell ref="E37:G37"/>
    <mergeCell ref="I37:K37"/>
    <mergeCell ref="M37:O37"/>
    <mergeCell ref="B34:D35"/>
    <mergeCell ref="E34:G35"/>
    <mergeCell ref="I34:K35"/>
    <mergeCell ref="M34:O35"/>
    <mergeCell ref="P26:Q28"/>
    <mergeCell ref="E27:G28"/>
    <mergeCell ref="I27:J28"/>
    <mergeCell ref="M27:O28"/>
    <mergeCell ref="C30:D31"/>
    <mergeCell ref="E30:G31"/>
    <mergeCell ref="I30:K31"/>
    <mergeCell ref="M30:O31"/>
    <mergeCell ref="P30:Q31"/>
    <mergeCell ref="E22:G22"/>
    <mergeCell ref="I22:K22"/>
    <mergeCell ref="M22:O22"/>
    <mergeCell ref="E23:G23"/>
    <mergeCell ref="I23:K23"/>
    <mergeCell ref="M23:O23"/>
    <mergeCell ref="E32:G32"/>
    <mergeCell ref="I32:K32"/>
    <mergeCell ref="M32:O32"/>
    <mergeCell ref="N16:N17"/>
    <mergeCell ref="O16:O17"/>
    <mergeCell ref="P16:P17"/>
    <mergeCell ref="Q16:Q17"/>
    <mergeCell ref="A18:A45"/>
    <mergeCell ref="E20:G20"/>
    <mergeCell ref="I20:K20"/>
    <mergeCell ref="M20:O20"/>
    <mergeCell ref="E21:G21"/>
    <mergeCell ref="I21:K21"/>
    <mergeCell ref="B16:C17"/>
    <mergeCell ref="D16:E17"/>
    <mergeCell ref="F16:G17"/>
    <mergeCell ref="H16:I17"/>
    <mergeCell ref="J16:K17"/>
    <mergeCell ref="L16:M17"/>
    <mergeCell ref="E24:G24"/>
    <mergeCell ref="I24:K24"/>
    <mergeCell ref="M24:O24"/>
    <mergeCell ref="C26:D28"/>
    <mergeCell ref="E26:G26"/>
    <mergeCell ref="I26:J26"/>
    <mergeCell ref="M26:O26"/>
    <mergeCell ref="M21:O21"/>
    <mergeCell ref="A13:A14"/>
    <mergeCell ref="B13:C13"/>
    <mergeCell ref="D13:E13"/>
    <mergeCell ref="F13:G13"/>
    <mergeCell ref="H13:I13"/>
    <mergeCell ref="L13:M13"/>
    <mergeCell ref="B3:U5"/>
    <mergeCell ref="B7:Q7"/>
    <mergeCell ref="A8:A11"/>
    <mergeCell ref="B9:Q10"/>
    <mergeCell ref="B11:M12"/>
    <mergeCell ref="N11:Q12"/>
    <mergeCell ref="N13:Q13"/>
    <mergeCell ref="B14:C15"/>
    <mergeCell ref="D14:E15"/>
    <mergeCell ref="F14:G15"/>
    <mergeCell ref="H14:I15"/>
    <mergeCell ref="J14:K15"/>
    <mergeCell ref="L14:M15"/>
    <mergeCell ref="N14:N15"/>
    <mergeCell ref="O14:P15"/>
    <mergeCell ref="Q14:Q15"/>
  </mergeCells>
  <conditionalFormatting sqref="B16">
    <cfRule type="cellIs" dxfId="35" priority="15" operator="greaterThan">
      <formula>1</formula>
    </cfRule>
  </conditionalFormatting>
  <conditionalFormatting sqref="I22:K22">
    <cfRule type="cellIs" dxfId="34" priority="17" operator="greaterThan">
      <formula>1</formula>
    </cfRule>
  </conditionalFormatting>
  <conditionalFormatting sqref="M22">
    <cfRule type="cellIs" dxfId="33" priority="16" operator="greaterThan">
      <formula>1</formula>
    </cfRule>
  </conditionalFormatting>
  <conditionalFormatting sqref="B65">
    <cfRule type="cellIs" dxfId="32" priority="14" operator="greaterThan">
      <formula>1</formula>
    </cfRule>
  </conditionalFormatting>
  <conditionalFormatting sqref="B69">
    <cfRule type="cellIs" dxfId="31" priority="12" operator="greaterThan">
      <formula>1</formula>
    </cfRule>
  </conditionalFormatting>
  <conditionalFormatting sqref="B67">
    <cfRule type="cellIs" dxfId="30" priority="13" operator="greaterThan">
      <formula>1</formula>
    </cfRule>
  </conditionalFormatting>
  <conditionalFormatting sqref="B98">
    <cfRule type="cellIs" dxfId="29" priority="2" operator="greaterThan">
      <formula>1</formula>
    </cfRule>
  </conditionalFormatting>
  <conditionalFormatting sqref="B76">
    <cfRule type="cellIs" dxfId="28" priority="11" operator="greaterThan">
      <formula>1</formula>
    </cfRule>
  </conditionalFormatting>
  <conditionalFormatting sqref="B78">
    <cfRule type="cellIs" dxfId="27" priority="10" operator="greaterThan">
      <formula>1</formula>
    </cfRule>
  </conditionalFormatting>
  <conditionalFormatting sqref="B84">
    <cfRule type="cellIs" dxfId="26" priority="9" operator="greaterThan">
      <formula>1</formula>
    </cfRule>
  </conditionalFormatting>
  <conditionalFormatting sqref="B86">
    <cfRule type="cellIs" dxfId="25" priority="8" operator="greaterThan">
      <formula>1</formula>
    </cfRule>
  </conditionalFormatting>
  <conditionalFormatting sqref="B88">
    <cfRule type="cellIs" dxfId="24" priority="7" operator="greaterThan">
      <formula>1</formula>
    </cfRule>
  </conditionalFormatting>
  <conditionalFormatting sqref="B90">
    <cfRule type="cellIs" dxfId="23" priority="6" operator="greaterThan">
      <formula>1</formula>
    </cfRule>
  </conditionalFormatting>
  <conditionalFormatting sqref="B92">
    <cfRule type="cellIs" dxfId="22" priority="5" operator="greaterThan">
      <formula>1</formula>
    </cfRule>
  </conditionalFormatting>
  <conditionalFormatting sqref="B94">
    <cfRule type="cellIs" dxfId="21" priority="4" operator="greaterThan">
      <formula>1</formula>
    </cfRule>
  </conditionalFormatting>
  <conditionalFormatting sqref="B96">
    <cfRule type="cellIs" dxfId="20" priority="3" operator="greaterThan">
      <formula>1</formula>
    </cfRule>
  </conditionalFormatting>
  <conditionalFormatting sqref="A58">
    <cfRule type="expression" dxfId="19" priority="1" stopIfTrue="1">
      <formula>OR(ROW()=CELL("ligne"),COLUMN()=CELL("colonne"))</formula>
    </cfRule>
  </conditionalFormatting>
  <hyperlinks>
    <hyperlink ref="C48" r:id="rId1" xr:uid="{0476325C-0DDF-463F-A371-7853C8C2FE9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55"/>
  <sheetViews>
    <sheetView workbookViewId="0">
      <selection activeCell="Q27" sqref="Q27"/>
    </sheetView>
  </sheetViews>
  <sheetFormatPr baseColWidth="10" defaultRowHeight="15" x14ac:dyDescent="0.25"/>
  <cols>
    <col min="1" max="1" width="3.42578125" customWidth="1"/>
    <col min="2" max="17" width="9.7109375" customWidth="1"/>
  </cols>
  <sheetData>
    <row r="1" spans="1:21" s="6" customFormat="1" ht="12.75" x14ac:dyDescent="0.2">
      <c r="A1" s="29">
        <v>2.71</v>
      </c>
      <c r="B1" s="93">
        <v>9</v>
      </c>
      <c r="C1" s="94">
        <v>9</v>
      </c>
      <c r="D1" s="94">
        <v>9</v>
      </c>
      <c r="E1" s="94">
        <v>9</v>
      </c>
      <c r="F1" s="94">
        <v>9</v>
      </c>
      <c r="G1" s="94">
        <v>9</v>
      </c>
      <c r="H1" s="94">
        <v>9</v>
      </c>
      <c r="I1" s="94">
        <v>9</v>
      </c>
      <c r="J1" s="94">
        <v>9</v>
      </c>
      <c r="K1" s="94">
        <v>9</v>
      </c>
      <c r="L1" s="94">
        <v>9</v>
      </c>
      <c r="M1" s="94">
        <v>9</v>
      </c>
      <c r="N1" s="94">
        <v>9</v>
      </c>
      <c r="O1" s="94">
        <v>9</v>
      </c>
      <c r="P1" s="94">
        <v>9</v>
      </c>
      <c r="Q1" s="94">
        <v>9</v>
      </c>
      <c r="R1" s="204" t="s">
        <v>49</v>
      </c>
      <c r="S1" s="97"/>
      <c r="T1" s="97"/>
    </row>
    <row r="2" spans="1:21" s="6" customFormat="1" ht="12.75" customHeight="1" x14ac:dyDescent="0.2">
      <c r="B2" s="2028" t="s">
        <v>910</v>
      </c>
      <c r="C2" s="2028"/>
      <c r="D2" s="2028"/>
      <c r="E2" s="2028"/>
      <c r="F2" s="2028"/>
      <c r="G2" s="2028"/>
      <c r="H2" s="2028"/>
      <c r="I2" s="2028"/>
      <c r="J2" s="2028"/>
      <c r="K2" s="2028"/>
      <c r="L2" s="2028"/>
      <c r="M2" s="2028"/>
      <c r="N2" s="2028"/>
      <c r="O2" s="2028"/>
      <c r="P2" s="2028"/>
      <c r="Q2" s="2028"/>
      <c r="R2" s="2028"/>
      <c r="S2" s="2028"/>
      <c r="T2" s="2028"/>
      <c r="U2" s="2028"/>
    </row>
    <row r="3" spans="1:21" s="6" customFormat="1" ht="12.75" customHeight="1" x14ac:dyDescent="0.2">
      <c r="B3" s="2028"/>
      <c r="C3" s="2028"/>
      <c r="D3" s="2028"/>
      <c r="E3" s="2028"/>
      <c r="F3" s="2028"/>
      <c r="G3" s="2028"/>
      <c r="H3" s="2028"/>
      <c r="I3" s="2028"/>
      <c r="J3" s="2028"/>
      <c r="K3" s="2028"/>
      <c r="L3" s="2028"/>
      <c r="M3" s="2028"/>
      <c r="N3" s="2028"/>
      <c r="O3" s="2028"/>
      <c r="P3" s="2028"/>
      <c r="Q3" s="2028"/>
      <c r="R3" s="2028"/>
      <c r="S3" s="2028"/>
      <c r="T3" s="2028"/>
      <c r="U3" s="2028"/>
    </row>
    <row r="4" spans="1:21" s="6" customFormat="1" ht="23.25" customHeight="1" x14ac:dyDescent="0.2">
      <c r="B4" s="2028"/>
      <c r="C4" s="2028"/>
      <c r="D4" s="2028"/>
      <c r="E4" s="2028"/>
      <c r="F4" s="2028"/>
      <c r="G4" s="2028"/>
      <c r="H4" s="2028"/>
      <c r="I4" s="2028"/>
      <c r="J4" s="2028"/>
      <c r="K4" s="2028"/>
      <c r="L4" s="2028"/>
      <c r="M4" s="2028"/>
      <c r="N4" s="2028"/>
      <c r="O4" s="2028"/>
      <c r="P4" s="2028"/>
      <c r="Q4" s="2028"/>
      <c r="R4" s="2028"/>
      <c r="S4" s="2028"/>
      <c r="T4" s="2028"/>
      <c r="U4" s="2028"/>
    </row>
    <row r="7" spans="1:21" s="6" customFormat="1" ht="18.75" customHeight="1" x14ac:dyDescent="0.2">
      <c r="A7" s="9" t="s">
        <v>0</v>
      </c>
      <c r="B7" s="1843" t="s">
        <v>366</v>
      </c>
      <c r="C7" s="1844"/>
      <c r="D7" s="1844"/>
      <c r="E7" s="1844"/>
      <c r="F7" s="1844"/>
      <c r="G7" s="1844"/>
      <c r="H7" s="1844"/>
      <c r="I7" s="1844"/>
      <c r="J7" s="1844"/>
      <c r="K7" s="1844"/>
    </row>
    <row r="8" spans="1:21" s="6" customFormat="1" ht="18.75" customHeight="1" x14ac:dyDescent="0.2">
      <c r="A8" s="43"/>
      <c r="B8" s="1843"/>
      <c r="C8" s="1844"/>
      <c r="D8" s="1844"/>
      <c r="E8" s="1844"/>
      <c r="F8" s="1844"/>
      <c r="G8" s="1844"/>
      <c r="H8" s="1844"/>
      <c r="I8" s="1844"/>
      <c r="J8" s="1844"/>
      <c r="K8" s="1844"/>
    </row>
    <row r="9" spans="1:21" s="6" customFormat="1" ht="15.75" x14ac:dyDescent="0.2">
      <c r="A9" s="43"/>
      <c r="B9" s="2717" t="s">
        <v>17</v>
      </c>
      <c r="C9" s="2718"/>
      <c r="D9" s="2718"/>
      <c r="E9" s="2718"/>
      <c r="F9" s="2718"/>
      <c r="G9" s="2718"/>
      <c r="H9" s="2718"/>
      <c r="I9" s="2718"/>
      <c r="J9" s="2718"/>
      <c r="K9" s="2719"/>
    </row>
    <row r="10" spans="1:21" s="6" customFormat="1" ht="33.75" customHeight="1" x14ac:dyDescent="0.25">
      <c r="A10" s="2080" t="s">
        <v>366</v>
      </c>
      <c r="B10" s="573"/>
      <c r="C10" s="2089" t="s">
        <v>119</v>
      </c>
      <c r="D10" s="2089"/>
      <c r="E10" s="2089" t="s">
        <v>118</v>
      </c>
      <c r="F10" s="2089"/>
      <c r="G10" s="2089" t="s">
        <v>120</v>
      </c>
      <c r="H10" s="2089"/>
      <c r="I10" s="3082" t="s">
        <v>365</v>
      </c>
      <c r="J10" s="3082"/>
      <c r="K10" s="581" t="s">
        <v>136</v>
      </c>
    </row>
    <row r="11" spans="1:21" s="6" customFormat="1" ht="15" customHeight="1" x14ac:dyDescent="0.2">
      <c r="A11" s="2080"/>
      <c r="B11" s="730" t="s">
        <v>1</v>
      </c>
      <c r="C11" s="2481">
        <v>1</v>
      </c>
      <c r="D11" s="2481"/>
      <c r="E11" s="2346">
        <v>26</v>
      </c>
      <c r="F11" s="2346"/>
      <c r="G11" s="2346">
        <v>4</v>
      </c>
      <c r="H11" s="2346"/>
      <c r="I11" s="3083">
        <f>(I15/K15)*K11</f>
        <v>0.47499999999999998</v>
      </c>
      <c r="J11" s="3083"/>
      <c r="K11" s="582">
        <f>(((E11/2)*(E11/2)*PI())*G11)*C11</f>
        <v>2123.7166338267002</v>
      </c>
    </row>
    <row r="12" spans="1:21" s="6" customFormat="1" ht="15" customHeight="1" x14ac:dyDescent="0.2">
      <c r="A12" s="2080"/>
      <c r="B12" s="730"/>
      <c r="C12" s="2481"/>
      <c r="D12" s="2481"/>
      <c r="E12" s="2346"/>
      <c r="F12" s="2346"/>
      <c r="G12" s="2346"/>
      <c r="H12" s="2346"/>
      <c r="I12" s="3083"/>
      <c r="J12" s="3083"/>
      <c r="K12" s="582"/>
    </row>
    <row r="13" spans="1:21" s="6" customFormat="1" ht="15.75" thickBot="1" x14ac:dyDescent="0.25">
      <c r="A13" s="2080"/>
      <c r="B13" s="730"/>
      <c r="C13" s="583"/>
      <c r="D13" s="583"/>
      <c r="E13" s="584"/>
      <c r="F13" s="584"/>
      <c r="G13" s="584"/>
      <c r="H13" s="584"/>
      <c r="I13" s="706"/>
      <c r="J13" s="706"/>
      <c r="K13" s="106"/>
    </row>
    <row r="14" spans="1:21" s="6" customFormat="1" ht="15.75" x14ac:dyDescent="0.2">
      <c r="A14" s="2080"/>
      <c r="B14" s="2721" t="s">
        <v>16</v>
      </c>
      <c r="C14" s="2056"/>
      <c r="D14" s="2056"/>
      <c r="E14" s="2056"/>
      <c r="F14" s="2056"/>
      <c r="G14" s="2056"/>
      <c r="H14" s="2056"/>
      <c r="I14" s="2056"/>
      <c r="J14" s="2056"/>
      <c r="K14" s="2722"/>
    </row>
    <row r="15" spans="1:21" s="6" customFormat="1" x14ac:dyDescent="0.2">
      <c r="A15" s="2080"/>
      <c r="B15" s="704" t="s">
        <v>2</v>
      </c>
      <c r="C15" s="3084">
        <v>1</v>
      </c>
      <c r="D15" s="3084"/>
      <c r="E15" s="3086">
        <v>26</v>
      </c>
      <c r="F15" s="3086"/>
      <c r="G15" s="3086">
        <v>4</v>
      </c>
      <c r="H15" s="3086"/>
      <c r="I15" s="3088">
        <v>0.47499999999999998</v>
      </c>
      <c r="J15" s="3088"/>
      <c r="K15" s="3089">
        <f>(((E15/2)*(E15/2)*PI())*G15)*C15</f>
        <v>2123.7166338267002</v>
      </c>
    </row>
    <row r="16" spans="1:21" s="6" customFormat="1" x14ac:dyDescent="0.2">
      <c r="A16" s="2080"/>
      <c r="B16" s="704"/>
      <c r="C16" s="3085"/>
      <c r="D16" s="3085"/>
      <c r="E16" s="3087"/>
      <c r="F16" s="3087"/>
      <c r="G16" s="3086"/>
      <c r="H16" s="3086"/>
      <c r="I16" s="3088"/>
      <c r="J16" s="3088"/>
      <c r="K16" s="3089"/>
    </row>
    <row r="17" spans="1:11" s="6" customFormat="1" x14ac:dyDescent="0.2">
      <c r="A17" s="2080"/>
      <c r="B17" s="3090" t="s">
        <v>259</v>
      </c>
      <c r="C17" s="3091"/>
      <c r="D17" s="3091"/>
      <c r="E17" s="3091"/>
      <c r="F17" s="3091"/>
      <c r="G17" s="3091"/>
      <c r="H17" s="3091"/>
      <c r="I17" s="3091"/>
      <c r="J17" s="3091"/>
      <c r="K17" s="3092"/>
    </row>
    <row r="18" spans="1:11" s="6" customFormat="1" ht="12.75" customHeight="1" x14ac:dyDescent="0.2">
      <c r="A18" s="2080"/>
      <c r="B18" s="3093" t="s">
        <v>1</v>
      </c>
      <c r="C18" s="3094" t="s">
        <v>260</v>
      </c>
      <c r="D18" s="3094"/>
      <c r="E18" s="3094"/>
      <c r="F18" s="3094"/>
      <c r="G18" s="3094"/>
      <c r="H18" s="3094"/>
      <c r="I18" s="3094"/>
      <c r="J18" s="3094"/>
      <c r="K18" s="3095"/>
    </row>
    <row r="19" spans="1:11" s="6" customFormat="1" ht="12.75" x14ac:dyDescent="0.2">
      <c r="A19" s="2080"/>
      <c r="B19" s="3093"/>
      <c r="C19" s="3094"/>
      <c r="D19" s="3094"/>
      <c r="E19" s="3094"/>
      <c r="F19" s="3094"/>
      <c r="G19" s="3094"/>
      <c r="H19" s="3094"/>
      <c r="I19" s="3094"/>
      <c r="J19" s="3094"/>
      <c r="K19" s="3095"/>
    </row>
    <row r="20" spans="1:11" s="6" customFormat="1" ht="15.75" x14ac:dyDescent="0.2">
      <c r="A20" s="2080"/>
      <c r="B20" s="704" t="s">
        <v>2</v>
      </c>
      <c r="C20" s="585" t="s">
        <v>263</v>
      </c>
      <c r="D20" s="585"/>
      <c r="E20" s="585"/>
      <c r="F20" s="585"/>
      <c r="G20" s="585"/>
      <c r="H20" s="585"/>
      <c r="I20" s="585"/>
      <c r="J20" s="585"/>
      <c r="K20" s="586"/>
    </row>
    <row r="21" spans="1:11" s="6" customFormat="1" x14ac:dyDescent="0.25">
      <c r="A21" s="2080"/>
      <c r="B21" s="704"/>
      <c r="C21" s="587"/>
      <c r="D21" s="26"/>
      <c r="E21" s="26"/>
      <c r="F21" s="26"/>
      <c r="G21" s="26"/>
      <c r="H21" s="42"/>
      <c r="I21" s="42"/>
      <c r="J21" s="42"/>
      <c r="K21" s="218"/>
    </row>
    <row r="22" spans="1:11" s="6" customFormat="1" ht="12.75" customHeight="1" x14ac:dyDescent="0.2">
      <c r="A22" s="2080"/>
      <c r="B22" s="3096" t="s">
        <v>96</v>
      </c>
      <c r="C22" s="3097"/>
      <c r="D22" s="3097"/>
      <c r="E22" s="3097"/>
      <c r="F22" s="3097"/>
      <c r="G22" s="3097"/>
      <c r="H22" s="3097"/>
      <c r="I22" s="3097"/>
      <c r="J22" s="3097"/>
      <c r="K22" s="3098"/>
    </row>
    <row r="23" spans="1:11" s="6" customFormat="1" ht="12.75" customHeight="1" x14ac:dyDescent="0.2">
      <c r="A23" s="2080"/>
      <c r="B23" s="3096"/>
      <c r="C23" s="3097"/>
      <c r="D23" s="3097"/>
      <c r="E23" s="3097"/>
      <c r="F23" s="3097"/>
      <c r="G23" s="3097"/>
      <c r="H23" s="3097"/>
      <c r="I23" s="3097"/>
      <c r="J23" s="3097"/>
      <c r="K23" s="3098"/>
    </row>
    <row r="24" spans="1:11" s="6" customFormat="1" ht="12.75" x14ac:dyDescent="0.2">
      <c r="A24" s="2080"/>
      <c r="B24" s="3099" t="s">
        <v>158</v>
      </c>
      <c r="C24" s="3100"/>
      <c r="D24" s="3100"/>
      <c r="E24" s="3100"/>
      <c r="F24" s="3100"/>
      <c r="G24" s="3100"/>
      <c r="H24" s="3100"/>
      <c r="I24" s="3100"/>
      <c r="J24" s="3100"/>
      <c r="K24" s="3101"/>
    </row>
    <row r="25" spans="1:11" s="6" customFormat="1" ht="12.75" customHeight="1" x14ac:dyDescent="0.2">
      <c r="A25" s="2080"/>
      <c r="B25" s="2714" t="s">
        <v>9</v>
      </c>
      <c r="C25" s="1959"/>
      <c r="D25" s="1959"/>
      <c r="E25" s="1959"/>
      <c r="F25" s="1959"/>
      <c r="G25" s="1959"/>
      <c r="H25" s="1959"/>
      <c r="I25" s="1959"/>
      <c r="J25" s="1959"/>
      <c r="K25" s="1960"/>
    </row>
    <row r="26" spans="1:11" s="6" customFormat="1" ht="15" customHeight="1" thickBot="1" x14ac:dyDescent="0.25">
      <c r="A26" s="2080"/>
      <c r="B26" s="1961"/>
      <c r="C26" s="1962"/>
      <c r="D26" s="1962"/>
      <c r="E26" s="1962"/>
      <c r="F26" s="1962"/>
      <c r="G26" s="1962"/>
      <c r="H26" s="1962"/>
      <c r="I26" s="1962"/>
      <c r="J26" s="1962"/>
      <c r="K26" s="1963"/>
    </row>
    <row r="28" spans="1:11" s="6" customFormat="1" ht="12.75" customHeight="1" x14ac:dyDescent="0.2">
      <c r="A28" s="9" t="s">
        <v>0</v>
      </c>
      <c r="B28" s="1845" t="s">
        <v>364</v>
      </c>
      <c r="C28" s="1846"/>
      <c r="D28" s="1846"/>
      <c r="E28" s="1846"/>
      <c r="F28" s="1846"/>
      <c r="G28" s="1846"/>
      <c r="H28" s="1846"/>
      <c r="I28" s="1846"/>
      <c r="J28" s="1846"/>
      <c r="K28" s="1846"/>
    </row>
    <row r="29" spans="1:11" s="6" customFormat="1" ht="12.75" customHeight="1" x14ac:dyDescent="0.2">
      <c r="A29" s="2080" t="s">
        <v>364</v>
      </c>
      <c r="B29" s="1845"/>
      <c r="C29" s="1846"/>
      <c r="D29" s="1846"/>
      <c r="E29" s="1846"/>
      <c r="F29" s="1846"/>
      <c r="G29" s="1846"/>
      <c r="H29" s="1846"/>
      <c r="I29" s="1846"/>
      <c r="J29" s="1846"/>
      <c r="K29" s="1846"/>
    </row>
    <row r="30" spans="1:11" s="6" customFormat="1" ht="21" customHeight="1" x14ac:dyDescent="0.2">
      <c r="A30" s="2080"/>
      <c r="B30" s="1845"/>
      <c r="C30" s="1846"/>
      <c r="D30" s="1846"/>
      <c r="E30" s="1846"/>
      <c r="F30" s="1846"/>
      <c r="G30" s="1846"/>
      <c r="H30" s="1846"/>
      <c r="I30" s="1846"/>
      <c r="J30" s="1846"/>
      <c r="K30" s="1846"/>
    </row>
    <row r="31" spans="1:11" s="6" customFormat="1" ht="21" customHeight="1" x14ac:dyDescent="0.2">
      <c r="A31" s="2080"/>
      <c r="B31" s="2717" t="s">
        <v>17</v>
      </c>
      <c r="C31" s="2718"/>
      <c r="D31" s="2718"/>
      <c r="E31" s="2718"/>
      <c r="F31" s="2718"/>
      <c r="G31" s="2718"/>
      <c r="H31" s="2718"/>
      <c r="I31" s="2718"/>
      <c r="J31" s="2718"/>
      <c r="K31" s="2719"/>
    </row>
    <row r="32" spans="1:11" s="6" customFormat="1" ht="33.75" customHeight="1" x14ac:dyDescent="0.25">
      <c r="A32" s="2080"/>
      <c r="B32" s="573"/>
      <c r="C32" s="2089" t="s">
        <v>119</v>
      </c>
      <c r="D32" s="2089"/>
      <c r="E32" s="2089" t="s">
        <v>118</v>
      </c>
      <c r="F32" s="2089"/>
      <c r="G32" s="2089" t="s">
        <v>120</v>
      </c>
      <c r="H32" s="2089"/>
      <c r="I32" s="3102" t="s">
        <v>365</v>
      </c>
      <c r="J32" s="3102"/>
      <c r="K32" s="574" t="s">
        <v>136</v>
      </c>
    </row>
    <row r="33" spans="1:14" s="6" customFormat="1" ht="12.75" customHeight="1" x14ac:dyDescent="0.2">
      <c r="A33" s="2080"/>
      <c r="B33" s="2724" t="s">
        <v>1</v>
      </c>
      <c r="C33" s="1934">
        <v>1</v>
      </c>
      <c r="D33" s="1934"/>
      <c r="E33" s="2346">
        <v>26</v>
      </c>
      <c r="F33" s="2346"/>
      <c r="G33" s="2346">
        <v>4</v>
      </c>
      <c r="H33" s="2346"/>
      <c r="I33" s="3105">
        <f>(I37/K37)*K33</f>
        <v>0.47499999999999998</v>
      </c>
      <c r="J33" s="3105"/>
      <c r="K33" s="3089">
        <f>(((E33/2)*(E33/2)*PI())*G33)*C33</f>
        <v>2123.7166338267002</v>
      </c>
    </row>
    <row r="34" spans="1:14" s="6" customFormat="1" ht="12.75" customHeight="1" x14ac:dyDescent="0.2">
      <c r="A34" s="2080"/>
      <c r="B34" s="2724"/>
      <c r="C34" s="1934"/>
      <c r="D34" s="1934"/>
      <c r="E34" s="2346"/>
      <c r="F34" s="2346"/>
      <c r="G34" s="2346"/>
      <c r="H34" s="2346"/>
      <c r="I34" s="3105"/>
      <c r="J34" s="3105"/>
      <c r="K34" s="3089"/>
    </row>
    <row r="35" spans="1:14" s="6" customFormat="1" ht="15.75" thickBot="1" x14ac:dyDescent="0.3">
      <c r="A35" s="2080"/>
      <c r="B35" s="573"/>
      <c r="C35" s="575"/>
      <c r="E35" s="782"/>
      <c r="G35" s="782"/>
      <c r="I35" s="576"/>
      <c r="K35" s="574"/>
    </row>
    <row r="36" spans="1:14" s="6" customFormat="1" ht="15.75" x14ac:dyDescent="0.2">
      <c r="A36" s="2080"/>
      <c r="B36" s="2721" t="s">
        <v>16</v>
      </c>
      <c r="C36" s="2056"/>
      <c r="D36" s="2056"/>
      <c r="E36" s="2056"/>
      <c r="F36" s="2056"/>
      <c r="G36" s="2056"/>
      <c r="H36" s="2056"/>
      <c r="I36" s="2056"/>
      <c r="J36" s="2056"/>
      <c r="K36" s="2722"/>
    </row>
    <row r="37" spans="1:14" s="6" customFormat="1" ht="12.75" customHeight="1" x14ac:dyDescent="0.2">
      <c r="A37" s="2080"/>
      <c r="B37" s="3106" t="s">
        <v>2</v>
      </c>
      <c r="C37" s="3084">
        <v>1</v>
      </c>
      <c r="D37" s="3084"/>
      <c r="E37" s="3086">
        <v>26</v>
      </c>
      <c r="F37" s="3086"/>
      <c r="G37" s="3086">
        <v>4</v>
      </c>
      <c r="H37" s="3086"/>
      <c r="I37" s="3088">
        <v>0.47499999999999998</v>
      </c>
      <c r="J37" s="3088"/>
      <c r="K37" s="3089">
        <f>(((E37/2)*(E37/2)*PI())*G37)*C37</f>
        <v>2123.7166338267002</v>
      </c>
    </row>
    <row r="38" spans="1:14" s="6" customFormat="1" ht="12.75" customHeight="1" x14ac:dyDescent="0.2">
      <c r="A38" s="2080"/>
      <c r="B38" s="3106"/>
      <c r="C38" s="3084"/>
      <c r="D38" s="3084"/>
      <c r="E38" s="3086"/>
      <c r="F38" s="3086"/>
      <c r="G38" s="3086"/>
      <c r="H38" s="3086"/>
      <c r="I38" s="3088"/>
      <c r="J38" s="3088"/>
      <c r="K38" s="3089"/>
    </row>
    <row r="39" spans="1:14" s="6" customFormat="1" x14ac:dyDescent="0.2">
      <c r="A39" s="2080"/>
      <c r="B39" s="3090" t="s">
        <v>259</v>
      </c>
      <c r="C39" s="3091"/>
      <c r="D39" s="3091"/>
      <c r="E39" s="3091"/>
      <c r="F39" s="3091"/>
      <c r="G39" s="3091"/>
      <c r="H39" s="3091"/>
      <c r="I39" s="3091"/>
      <c r="J39" s="3091"/>
      <c r="K39" s="3092"/>
    </row>
    <row r="40" spans="1:14" s="6" customFormat="1" ht="15" customHeight="1" x14ac:dyDescent="0.2">
      <c r="A40" s="2080"/>
      <c r="B40" s="730" t="s">
        <v>1</v>
      </c>
      <c r="C40" s="3107" t="s">
        <v>260</v>
      </c>
      <c r="D40" s="3107"/>
      <c r="E40" s="3107"/>
      <c r="F40" s="3107"/>
      <c r="G40" s="3107"/>
      <c r="H40" s="3107"/>
      <c r="I40" s="3107"/>
      <c r="J40" s="3107"/>
      <c r="K40" s="3108"/>
    </row>
    <row r="41" spans="1:14" s="6" customFormat="1" ht="12.75" x14ac:dyDescent="0.2">
      <c r="A41" s="2080"/>
      <c r="B41" s="336"/>
      <c r="C41" s="3107"/>
      <c r="D41" s="3107"/>
      <c r="E41" s="3107"/>
      <c r="F41" s="3107"/>
      <c r="G41" s="3107"/>
      <c r="H41" s="3107"/>
      <c r="I41" s="3107"/>
      <c r="J41" s="3107"/>
      <c r="K41" s="3108"/>
    </row>
    <row r="42" spans="1:14" s="6" customFormat="1" ht="12.75" customHeight="1" x14ac:dyDescent="0.2">
      <c r="A42" s="2080"/>
      <c r="B42" s="3109" t="s">
        <v>2</v>
      </c>
      <c r="C42" s="3110" t="s">
        <v>261</v>
      </c>
      <c r="D42" s="3110"/>
      <c r="E42" s="3110"/>
      <c r="F42" s="3110"/>
      <c r="G42" s="3110"/>
      <c r="H42" s="3110"/>
      <c r="I42" s="3110"/>
      <c r="J42" s="3110"/>
      <c r="K42" s="3111"/>
    </row>
    <row r="43" spans="1:14" s="6" customFormat="1" ht="12.75" x14ac:dyDescent="0.2">
      <c r="A43" s="2080"/>
      <c r="B43" s="3109"/>
      <c r="C43" s="3110"/>
      <c r="D43" s="3110"/>
      <c r="E43" s="3110"/>
      <c r="F43" s="3110"/>
      <c r="G43" s="3110"/>
      <c r="H43" s="3110"/>
      <c r="I43" s="3110"/>
      <c r="J43" s="3110"/>
      <c r="K43" s="3111"/>
    </row>
    <row r="44" spans="1:14" s="6" customFormat="1" ht="12.75" x14ac:dyDescent="0.2">
      <c r="A44" s="2080"/>
      <c r="B44" s="3109"/>
      <c r="C44" s="3110"/>
      <c r="D44" s="3110"/>
      <c r="E44" s="3110"/>
      <c r="F44" s="3110"/>
      <c r="G44" s="3110"/>
      <c r="H44" s="3110"/>
      <c r="I44" s="3110"/>
      <c r="J44" s="3110"/>
      <c r="K44" s="3111"/>
    </row>
    <row r="45" spans="1:14" s="6" customFormat="1" x14ac:dyDescent="0.2">
      <c r="A45" s="2080"/>
      <c r="B45" s="729"/>
      <c r="C45" s="3110"/>
      <c r="D45" s="3110"/>
      <c r="E45" s="3110"/>
      <c r="F45" s="3110"/>
      <c r="G45" s="3110"/>
      <c r="H45" s="3110"/>
      <c r="I45" s="3110"/>
      <c r="J45" s="3110"/>
      <c r="K45" s="3111"/>
    </row>
    <row r="46" spans="1:14" s="6" customFormat="1" ht="12.75" customHeight="1" x14ac:dyDescent="0.2">
      <c r="A46" s="2080"/>
      <c r="B46" s="3112" t="s">
        <v>159</v>
      </c>
      <c r="C46" s="3113"/>
      <c r="D46" s="3113"/>
      <c r="E46" s="3113"/>
      <c r="F46" s="3113"/>
      <c r="G46" s="3113"/>
      <c r="H46" s="3113"/>
      <c r="I46" s="3113"/>
      <c r="J46" s="3113"/>
      <c r="K46" s="3114"/>
    </row>
    <row r="47" spans="1:14" s="6" customFormat="1" ht="15" customHeight="1" x14ac:dyDescent="0.2">
      <c r="A47" s="2080"/>
      <c r="B47" s="3115"/>
      <c r="C47" s="3116"/>
      <c r="D47" s="3116"/>
      <c r="E47" s="3116"/>
      <c r="F47" s="3116"/>
      <c r="G47" s="3116"/>
      <c r="H47" s="3116"/>
      <c r="I47" s="3116"/>
      <c r="J47" s="3116"/>
      <c r="K47" s="3117"/>
    </row>
    <row r="48" spans="1:14" s="6" customFormat="1" x14ac:dyDescent="0.25">
      <c r="A48" s="2080"/>
      <c r="B48" s="3103" t="s">
        <v>145</v>
      </c>
      <c r="C48" s="3104"/>
      <c r="D48" s="3104"/>
      <c r="E48" s="3104"/>
      <c r="F48" s="42"/>
      <c r="G48" s="42"/>
      <c r="H48" s="42"/>
      <c r="I48" s="577" t="s">
        <v>146</v>
      </c>
      <c r="J48" s="578">
        <f>SUM(D49:D50,G49:G50,J49:J50)</f>
        <v>0.47500000000000003</v>
      </c>
      <c r="K48" s="218"/>
      <c r="M48" s="226"/>
      <c r="N48" s="226"/>
    </row>
    <row r="49" spans="1:11" s="6" customFormat="1" ht="12.75" x14ac:dyDescent="0.2">
      <c r="A49" s="2080"/>
      <c r="B49" s="3118" t="s">
        <v>104</v>
      </c>
      <c r="C49" s="3119"/>
      <c r="D49" s="228">
        <v>0.25</v>
      </c>
      <c r="E49" s="3119" t="s">
        <v>42</v>
      </c>
      <c r="F49" s="3119"/>
      <c r="G49" s="228">
        <v>5.0000000000000001E-3</v>
      </c>
      <c r="H49" s="3120" t="s">
        <v>44</v>
      </c>
      <c r="I49" s="3120"/>
      <c r="J49" s="228">
        <v>2.5000000000000001E-2</v>
      </c>
      <c r="K49" s="218"/>
    </row>
    <row r="50" spans="1:11" s="6" customFormat="1" ht="12.75" x14ac:dyDescent="0.2">
      <c r="A50" s="2080"/>
      <c r="B50" s="3121" t="s">
        <v>14</v>
      </c>
      <c r="C50" s="3122"/>
      <c r="D50" s="579">
        <v>0.125</v>
      </c>
      <c r="E50" s="3122" t="s">
        <v>147</v>
      </c>
      <c r="F50" s="3122"/>
      <c r="G50" s="579">
        <v>0.02</v>
      </c>
      <c r="H50" s="3122" t="s">
        <v>148</v>
      </c>
      <c r="I50" s="3122"/>
      <c r="J50" s="579">
        <v>0.05</v>
      </c>
      <c r="K50" s="580"/>
    </row>
    <row r="51" spans="1:11" s="6" customFormat="1" ht="15" customHeight="1" x14ac:dyDescent="0.2">
      <c r="A51" s="2080"/>
      <c r="B51" s="2705" t="s">
        <v>96</v>
      </c>
      <c r="C51" s="2706"/>
      <c r="D51" s="2706"/>
      <c r="E51" s="2706"/>
      <c r="F51" s="2706"/>
      <c r="G51" s="2706"/>
      <c r="H51" s="2706"/>
      <c r="I51" s="2706"/>
      <c r="J51" s="2706"/>
      <c r="K51" s="2707"/>
    </row>
    <row r="52" spans="1:11" s="6" customFormat="1" ht="15" customHeight="1" x14ac:dyDescent="0.2">
      <c r="A52" s="2080"/>
      <c r="B52" s="2705"/>
      <c r="C52" s="2706"/>
      <c r="D52" s="2706"/>
      <c r="E52" s="2706"/>
      <c r="F52" s="2706"/>
      <c r="G52" s="2706"/>
      <c r="H52" s="2706"/>
      <c r="I52" s="2706"/>
      <c r="J52" s="2706"/>
      <c r="K52" s="2707"/>
    </row>
    <row r="53" spans="1:11" s="6" customFormat="1" ht="12.75" x14ac:dyDescent="0.2">
      <c r="A53" s="2080"/>
      <c r="B53" s="3099" t="s">
        <v>158</v>
      </c>
      <c r="C53" s="3100"/>
      <c r="D53" s="3100"/>
      <c r="E53" s="3100"/>
      <c r="F53" s="3100"/>
      <c r="G53" s="3100"/>
      <c r="H53" s="3100"/>
      <c r="I53" s="3100"/>
      <c r="J53" s="3100"/>
      <c r="K53" s="3101"/>
    </row>
    <row r="54" spans="1:11" s="6" customFormat="1" ht="12.75" customHeight="1" x14ac:dyDescent="0.2">
      <c r="A54" s="2080"/>
      <c r="B54" s="2714" t="s">
        <v>9</v>
      </c>
      <c r="C54" s="1959"/>
      <c r="D54" s="1959"/>
      <c r="E54" s="1959"/>
      <c r="F54" s="1959"/>
      <c r="G54" s="1959"/>
      <c r="H54" s="1959"/>
      <c r="I54" s="1959"/>
      <c r="J54" s="1959"/>
      <c r="K54" s="1960"/>
    </row>
    <row r="55" spans="1:11" s="6" customFormat="1" ht="15.75" customHeight="1" thickBot="1" x14ac:dyDescent="0.25">
      <c r="A55" s="2080"/>
      <c r="B55" s="1961"/>
      <c r="C55" s="1962"/>
      <c r="D55" s="1962"/>
      <c r="E55" s="1962"/>
      <c r="F55" s="1962"/>
      <c r="G55" s="1962"/>
      <c r="H55" s="1962"/>
      <c r="I55" s="1962"/>
      <c r="J55" s="1962"/>
      <c r="K55" s="1963"/>
    </row>
  </sheetData>
  <mergeCells count="59">
    <mergeCell ref="B51:K52"/>
    <mergeCell ref="B53:K53"/>
    <mergeCell ref="B54:K55"/>
    <mergeCell ref="B49:C49"/>
    <mergeCell ref="E49:F49"/>
    <mergeCell ref="H49:I49"/>
    <mergeCell ref="B50:C50"/>
    <mergeCell ref="E50:F50"/>
    <mergeCell ref="H50:I50"/>
    <mergeCell ref="B39:K39"/>
    <mergeCell ref="C40:K41"/>
    <mergeCell ref="B42:B44"/>
    <mergeCell ref="C42:K45"/>
    <mergeCell ref="B46:K47"/>
    <mergeCell ref="B36:K36"/>
    <mergeCell ref="B37:B38"/>
    <mergeCell ref="C37:D38"/>
    <mergeCell ref="E37:F38"/>
    <mergeCell ref="G37:H38"/>
    <mergeCell ref="I37:J38"/>
    <mergeCell ref="K37:K38"/>
    <mergeCell ref="B22:K23"/>
    <mergeCell ref="B24:K24"/>
    <mergeCell ref="B28:K30"/>
    <mergeCell ref="A29:A55"/>
    <mergeCell ref="B31:K31"/>
    <mergeCell ref="C32:D32"/>
    <mergeCell ref="E32:F32"/>
    <mergeCell ref="G32:H32"/>
    <mergeCell ref="I32:J32"/>
    <mergeCell ref="B33:B34"/>
    <mergeCell ref="C33:D34"/>
    <mergeCell ref="E33:F34"/>
    <mergeCell ref="B48:E48"/>
    <mergeCell ref="G33:H34"/>
    <mergeCell ref="I33:J34"/>
    <mergeCell ref="K33:K34"/>
    <mergeCell ref="G15:H16"/>
    <mergeCell ref="I15:J16"/>
    <mergeCell ref="K15:K16"/>
    <mergeCell ref="B17:K17"/>
    <mergeCell ref="B18:B19"/>
    <mergeCell ref="C18:K19"/>
    <mergeCell ref="B2:U4"/>
    <mergeCell ref="B7:K8"/>
    <mergeCell ref="B9:K9"/>
    <mergeCell ref="A10:A26"/>
    <mergeCell ref="C10:D10"/>
    <mergeCell ref="E10:F10"/>
    <mergeCell ref="G10:H10"/>
    <mergeCell ref="I10:J10"/>
    <mergeCell ref="C11:D12"/>
    <mergeCell ref="E11:F12"/>
    <mergeCell ref="G11:H12"/>
    <mergeCell ref="B25:K26"/>
    <mergeCell ref="I11:J12"/>
    <mergeCell ref="B14:K14"/>
    <mergeCell ref="C15:D16"/>
    <mergeCell ref="E15:F16"/>
  </mergeCells>
  <conditionalFormatting sqref="A7:A9">
    <cfRule type="expression" dxfId="18" priority="3" stopIfTrue="1">
      <formula>OR(ROW()=CELL("ligne"),COLUMN()=CELL("colonne"))</formula>
    </cfRule>
  </conditionalFormatting>
  <conditionalFormatting sqref="C33">
    <cfRule type="cellIs" dxfId="17" priority="2" operator="greaterThan">
      <formula>1</formula>
    </cfRule>
  </conditionalFormatting>
  <conditionalFormatting sqref="A28">
    <cfRule type="expression" dxfId="16" priority="1" stopIfTrue="1">
      <formula>OR(ROW()=CELL("ligne"),COLUMN()=CELL("colonne"))</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165"/>
  <sheetViews>
    <sheetView workbookViewId="0">
      <selection activeCell="Q31" sqref="Q31"/>
    </sheetView>
  </sheetViews>
  <sheetFormatPr baseColWidth="10" defaultRowHeight="15" x14ac:dyDescent="0.25"/>
  <cols>
    <col min="1" max="1" width="3.42578125" customWidth="1"/>
    <col min="2" max="17" width="9.7109375" customWidth="1"/>
  </cols>
  <sheetData>
    <row r="1" spans="1:21" s="6" customFormat="1" ht="12.75" x14ac:dyDescent="0.2">
      <c r="A1" s="29">
        <v>2.71</v>
      </c>
      <c r="B1" s="93">
        <v>9</v>
      </c>
      <c r="C1" s="94">
        <v>9</v>
      </c>
      <c r="D1" s="94">
        <v>9</v>
      </c>
      <c r="E1" s="94">
        <v>9</v>
      </c>
      <c r="F1" s="94">
        <v>9</v>
      </c>
      <c r="G1" s="94">
        <v>9</v>
      </c>
      <c r="H1" s="94">
        <v>9</v>
      </c>
      <c r="I1" s="94">
        <v>9</v>
      </c>
      <c r="J1" s="94">
        <v>9</v>
      </c>
      <c r="K1" s="94">
        <v>9</v>
      </c>
      <c r="L1" s="94">
        <v>9</v>
      </c>
      <c r="M1" s="94">
        <v>9</v>
      </c>
      <c r="N1" s="94">
        <v>9</v>
      </c>
      <c r="O1" s="94">
        <v>9</v>
      </c>
      <c r="P1" s="94">
        <v>9</v>
      </c>
      <c r="Q1" s="94">
        <v>9</v>
      </c>
      <c r="R1" s="96"/>
      <c r="S1" s="96"/>
      <c r="T1" s="96"/>
      <c r="U1" s="96"/>
    </row>
    <row r="2" spans="1:21" s="6" customFormat="1" ht="12.75" customHeight="1" x14ac:dyDescent="0.2">
      <c r="B2" s="2028" t="s">
        <v>911</v>
      </c>
      <c r="C2" s="2028"/>
      <c r="D2" s="2028"/>
      <c r="E2" s="2028"/>
      <c r="F2" s="2028"/>
      <c r="G2" s="2028"/>
      <c r="H2" s="2028"/>
      <c r="I2" s="2028"/>
      <c r="J2" s="2028"/>
      <c r="K2" s="2028"/>
      <c r="L2" s="2028"/>
      <c r="M2" s="2028"/>
      <c r="N2" s="2028"/>
      <c r="O2" s="2028"/>
      <c r="P2" s="2028"/>
      <c r="Q2" s="2028"/>
      <c r="R2" s="2028"/>
      <c r="S2" s="2028"/>
      <c r="T2" s="2028"/>
      <c r="U2" s="2028"/>
    </row>
    <row r="3" spans="1:21" s="6" customFormat="1" ht="12.75" customHeight="1" x14ac:dyDescent="0.2">
      <c r="B3" s="2028"/>
      <c r="C3" s="2028"/>
      <c r="D3" s="2028"/>
      <c r="E3" s="2028"/>
      <c r="F3" s="2028"/>
      <c r="G3" s="2028"/>
      <c r="H3" s="2028"/>
      <c r="I3" s="2028"/>
      <c r="J3" s="2028"/>
      <c r="K3" s="2028"/>
      <c r="L3" s="2028"/>
      <c r="M3" s="2028"/>
      <c r="N3" s="2028"/>
      <c r="O3" s="2028"/>
      <c r="P3" s="2028"/>
      <c r="Q3" s="2028"/>
      <c r="R3" s="2028"/>
      <c r="S3" s="2028"/>
      <c r="T3" s="2028"/>
      <c r="U3" s="2028"/>
    </row>
    <row r="4" spans="1:21" s="6" customFormat="1" ht="23.25" customHeight="1" x14ac:dyDescent="0.2">
      <c r="B4" s="2028"/>
      <c r="C4" s="2028"/>
      <c r="D4" s="2028"/>
      <c r="E4" s="2028"/>
      <c r="F4" s="2028"/>
      <c r="G4" s="2028"/>
      <c r="H4" s="2028"/>
      <c r="I4" s="2028"/>
      <c r="J4" s="2028"/>
      <c r="K4" s="2028"/>
      <c r="L4" s="2028"/>
      <c r="M4" s="2028"/>
      <c r="N4" s="2028"/>
      <c r="O4" s="2028"/>
      <c r="P4" s="2028"/>
      <c r="Q4" s="2028"/>
      <c r="R4" s="2028"/>
      <c r="S4" s="2028"/>
      <c r="T4" s="2028"/>
      <c r="U4" s="2028"/>
    </row>
    <row r="5" spans="1:21" ht="15.75" thickBot="1" x14ac:dyDescent="0.3"/>
    <row r="6" spans="1:21" x14ac:dyDescent="0.25">
      <c r="A6" s="9" t="s">
        <v>0</v>
      </c>
      <c r="B6" s="1847" t="s">
        <v>371</v>
      </c>
      <c r="C6" s="1848"/>
      <c r="D6" s="1848"/>
      <c r="E6" s="1848"/>
      <c r="F6" s="1849"/>
      <c r="H6" s="3193" t="s">
        <v>29</v>
      </c>
      <c r="I6" s="3194"/>
      <c r="J6" s="3194"/>
      <c r="K6" s="3194"/>
      <c r="L6" s="3194"/>
      <c r="M6" s="3194"/>
      <c r="N6" s="3194"/>
      <c r="O6" s="3194"/>
      <c r="P6" s="3195"/>
    </row>
    <row r="7" spans="1:21" x14ac:dyDescent="0.25">
      <c r="A7" s="2080" t="s">
        <v>371</v>
      </c>
      <c r="B7" s="1850"/>
      <c r="C7" s="1851"/>
      <c r="D7" s="1851"/>
      <c r="E7" s="1851"/>
      <c r="F7" s="1852"/>
      <c r="H7" s="13" t="s">
        <v>27</v>
      </c>
      <c r="I7" s="3196" t="s">
        <v>24</v>
      </c>
      <c r="J7" s="3196" t="s">
        <v>26</v>
      </c>
      <c r="K7" s="3196" t="s">
        <v>25</v>
      </c>
      <c r="L7" s="26"/>
      <c r="M7" s="26"/>
      <c r="N7" s="24" t="s">
        <v>28</v>
      </c>
      <c r="O7" s="20" t="s">
        <v>13</v>
      </c>
      <c r="P7" s="21">
        <v>12</v>
      </c>
    </row>
    <row r="8" spans="1:21" x14ac:dyDescent="0.25">
      <c r="A8" s="2080"/>
      <c r="B8" s="3166">
        <v>1.5</v>
      </c>
      <c r="C8" s="3167"/>
      <c r="D8" s="3168" t="s">
        <v>13</v>
      </c>
      <c r="E8" s="3169">
        <f>B8*1000</f>
        <v>1500</v>
      </c>
      <c r="F8" s="3170"/>
      <c r="H8" s="14" t="s">
        <v>15</v>
      </c>
      <c r="I8" s="3196"/>
      <c r="J8" s="3196"/>
      <c r="K8" s="3196"/>
      <c r="L8" s="26"/>
      <c r="M8" s="26"/>
      <c r="N8" s="15" t="s">
        <v>20</v>
      </c>
      <c r="O8" s="28">
        <f>SUM(O10:O12)</f>
        <v>5.7000000000000002E-2</v>
      </c>
      <c r="P8" s="22">
        <f>O8*P7</f>
        <v>0.68400000000000005</v>
      </c>
    </row>
    <row r="9" spans="1:21" x14ac:dyDescent="0.25">
      <c r="A9" s="2080"/>
      <c r="B9" s="3166"/>
      <c r="C9" s="3167"/>
      <c r="D9" s="3168"/>
      <c r="E9" s="3169"/>
      <c r="F9" s="3170"/>
      <c r="H9" s="3197">
        <v>2.5</v>
      </c>
      <c r="I9" s="16">
        <f>(I11/H11)*H9</f>
        <v>50</v>
      </c>
      <c r="J9" s="16">
        <f>(J11/H11)*H9</f>
        <v>80</v>
      </c>
      <c r="K9" s="16">
        <f>(K11/H11)*H9</f>
        <v>125</v>
      </c>
      <c r="L9" s="26"/>
      <c r="M9" s="26"/>
      <c r="N9" s="15" t="s">
        <v>19</v>
      </c>
      <c r="O9" s="28">
        <f>O8-O12</f>
        <v>0.05</v>
      </c>
      <c r="P9" s="22">
        <f>O9*P7</f>
        <v>0.60000000000000009</v>
      </c>
    </row>
    <row r="10" spans="1:21" x14ac:dyDescent="0.25">
      <c r="A10" s="2080"/>
      <c r="B10" s="2779" t="s">
        <v>448</v>
      </c>
      <c r="C10" s="2780"/>
      <c r="D10" s="731"/>
      <c r="E10" s="2780" t="s">
        <v>449</v>
      </c>
      <c r="F10" s="2781"/>
      <c r="H10" s="3197"/>
      <c r="I10" s="17">
        <f>I12*I9</f>
        <v>2.5</v>
      </c>
      <c r="J10" s="17">
        <f>J12*J9</f>
        <v>2.4</v>
      </c>
      <c r="K10" s="17">
        <f>K12*K9</f>
        <v>2.5</v>
      </c>
      <c r="L10" s="26"/>
      <c r="M10" s="26"/>
      <c r="N10" s="15" t="s">
        <v>21</v>
      </c>
      <c r="O10" s="27">
        <v>0.03</v>
      </c>
      <c r="P10" s="23">
        <f>O10*P7</f>
        <v>0.36</v>
      </c>
    </row>
    <row r="11" spans="1:21" x14ac:dyDescent="0.25">
      <c r="A11" s="2080"/>
      <c r="B11" s="3171">
        <f>E11/1000</f>
        <v>2.5000000000000001E-2</v>
      </c>
      <c r="C11" s="3172"/>
      <c r="D11" s="3168" t="s">
        <v>48</v>
      </c>
      <c r="E11" s="3173">
        <v>25</v>
      </c>
      <c r="F11" s="3174"/>
      <c r="H11" s="18">
        <v>1</v>
      </c>
      <c r="I11" s="19">
        <v>20</v>
      </c>
      <c r="J11" s="19">
        <v>32</v>
      </c>
      <c r="K11" s="19">
        <v>50</v>
      </c>
      <c r="L11" s="26"/>
      <c r="M11" s="26"/>
      <c r="N11" s="15" t="s">
        <v>22</v>
      </c>
      <c r="O11" s="27">
        <v>0.02</v>
      </c>
      <c r="P11" s="23">
        <f>O11*P7</f>
        <v>0.24</v>
      </c>
    </row>
    <row r="12" spans="1:21" ht="15.75" thickBot="1" x14ac:dyDescent="0.3">
      <c r="A12" s="2080"/>
      <c r="B12" s="3171"/>
      <c r="C12" s="3172"/>
      <c r="D12" s="3168"/>
      <c r="E12" s="3173"/>
      <c r="F12" s="3174"/>
      <c r="H12" s="12"/>
      <c r="I12" s="25">
        <f>O9</f>
        <v>0.05</v>
      </c>
      <c r="J12" s="25">
        <f>O10</f>
        <v>0.03</v>
      </c>
      <c r="K12" s="25">
        <f>O11</f>
        <v>0.02</v>
      </c>
      <c r="L12" s="26"/>
      <c r="M12" s="26"/>
      <c r="N12" s="15" t="s">
        <v>23</v>
      </c>
      <c r="O12" s="27">
        <v>7.0000000000000001E-3</v>
      </c>
      <c r="P12" s="23">
        <f>O12*P7</f>
        <v>8.4000000000000005E-2</v>
      </c>
    </row>
    <row r="13" spans="1:21" x14ac:dyDescent="0.25">
      <c r="A13" s="2080"/>
      <c r="B13" s="3175" t="s">
        <v>443</v>
      </c>
      <c r="C13" s="3176"/>
      <c r="D13" s="3176"/>
      <c r="E13" s="3176"/>
      <c r="F13" s="3177"/>
      <c r="H13" s="3230" t="s">
        <v>33</v>
      </c>
      <c r="I13" s="3231"/>
      <c r="J13" s="3231"/>
      <c r="K13" s="3231"/>
      <c r="L13" s="3231"/>
      <c r="M13" s="3231"/>
      <c r="N13" s="3231"/>
      <c r="O13" s="3231"/>
      <c r="P13" s="3232"/>
    </row>
    <row r="14" spans="1:21" ht="15.75" thickBot="1" x14ac:dyDescent="0.3">
      <c r="A14" s="2080"/>
      <c r="B14" s="3175"/>
      <c r="C14" s="3176"/>
      <c r="D14" s="3176"/>
      <c r="E14" s="3176"/>
      <c r="F14" s="3177"/>
      <c r="H14" s="3198" t="s">
        <v>34</v>
      </c>
      <c r="I14" s="3199"/>
      <c r="J14" s="3199"/>
      <c r="K14" s="3199"/>
      <c r="L14" s="3199"/>
      <c r="M14" s="3199"/>
      <c r="N14" s="3199"/>
      <c r="O14" s="3199"/>
      <c r="P14" s="3200"/>
    </row>
    <row r="15" spans="1:21" ht="17.25" x14ac:dyDescent="0.25">
      <c r="A15" s="2080"/>
      <c r="B15" s="3178" t="s">
        <v>451</v>
      </c>
      <c r="C15" s="3179"/>
      <c r="D15" s="3179"/>
      <c r="E15" s="3179"/>
      <c r="F15" s="3180"/>
    </row>
    <row r="16" spans="1:21" ht="17.25" x14ac:dyDescent="0.25">
      <c r="A16" s="2080"/>
      <c r="B16" s="3178" t="s">
        <v>452</v>
      </c>
      <c r="C16" s="3179"/>
      <c r="D16" s="3179"/>
      <c r="E16" s="3179"/>
      <c r="F16" s="3180"/>
    </row>
    <row r="17" spans="1:15" x14ac:dyDescent="0.25">
      <c r="A17" s="2080"/>
      <c r="B17" s="3181" t="s">
        <v>453</v>
      </c>
      <c r="C17" s="3182"/>
      <c r="D17" s="3182"/>
      <c r="E17" s="3182"/>
      <c r="F17" s="3183"/>
    </row>
    <row r="18" spans="1:15" ht="15.75" thickBot="1" x14ac:dyDescent="0.3">
      <c r="A18" s="2080"/>
      <c r="B18" s="3184" t="s">
        <v>454</v>
      </c>
      <c r="C18" s="3185"/>
      <c r="D18" s="3185"/>
      <c r="E18" s="3185"/>
      <c r="F18" s="3186"/>
    </row>
    <row r="19" spans="1:15" ht="15.75" thickBot="1" x14ac:dyDescent="0.3"/>
    <row r="20" spans="1:15" x14ac:dyDescent="0.25">
      <c r="A20" s="9" t="s">
        <v>0</v>
      </c>
      <c r="B20" s="1841" t="s">
        <v>367</v>
      </c>
      <c r="C20" s="1841"/>
      <c r="D20" s="1841"/>
      <c r="E20" s="1841"/>
      <c r="H20" s="1838" t="s">
        <v>429</v>
      </c>
      <c r="I20" s="1839"/>
      <c r="J20" s="1840"/>
      <c r="K20" s="6"/>
      <c r="L20" s="1823" t="s">
        <v>430</v>
      </c>
      <c r="M20" s="1824"/>
      <c r="N20" s="1824"/>
      <c r="O20" s="1825"/>
    </row>
    <row r="21" spans="1:15" x14ac:dyDescent="0.25">
      <c r="A21" s="2080" t="s">
        <v>446</v>
      </c>
      <c r="B21" s="1841"/>
      <c r="C21" s="1841"/>
      <c r="D21" s="1841"/>
      <c r="E21" s="1841"/>
      <c r="H21" s="3160" t="s">
        <v>432</v>
      </c>
      <c r="I21" s="3161"/>
      <c r="J21" s="3162"/>
      <c r="K21" s="6"/>
      <c r="L21" s="3163" t="s">
        <v>433</v>
      </c>
      <c r="M21" s="3164"/>
      <c r="N21" s="3164"/>
      <c r="O21" s="3165"/>
    </row>
    <row r="22" spans="1:15" ht="15.75" x14ac:dyDescent="0.25">
      <c r="A22" s="2080"/>
      <c r="B22" s="1853" t="s">
        <v>368</v>
      </c>
      <c r="C22" s="1854"/>
      <c r="D22" s="1854"/>
      <c r="E22" s="1854"/>
      <c r="H22" s="531">
        <v>1.5</v>
      </c>
      <c r="I22" s="532" t="s">
        <v>434</v>
      </c>
      <c r="J22" s="533" t="s">
        <v>32</v>
      </c>
      <c r="K22" s="6"/>
      <c r="L22" s="534" t="s">
        <v>32</v>
      </c>
      <c r="M22" s="535" t="s">
        <v>435</v>
      </c>
      <c r="N22" s="535" t="s">
        <v>436</v>
      </c>
      <c r="O22" s="536" t="s">
        <v>437</v>
      </c>
    </row>
    <row r="23" spans="1:15" ht="15.75" x14ac:dyDescent="0.25">
      <c r="A23" s="2080"/>
      <c r="B23" s="1853"/>
      <c r="C23" s="1854"/>
      <c r="D23" s="1854"/>
      <c r="E23" s="1854"/>
      <c r="H23" s="537">
        <f>H22*10</f>
        <v>15</v>
      </c>
      <c r="I23" s="538" t="s">
        <v>35</v>
      </c>
      <c r="J23" s="539" t="s">
        <v>435</v>
      </c>
      <c r="K23" s="6"/>
      <c r="L23" s="534" t="s">
        <v>434</v>
      </c>
      <c r="M23" s="535" t="s">
        <v>35</v>
      </c>
      <c r="N23" s="535" t="s">
        <v>36</v>
      </c>
      <c r="O23" s="536" t="s">
        <v>412</v>
      </c>
    </row>
    <row r="24" spans="1:15" ht="16.5" thickBot="1" x14ac:dyDescent="0.3">
      <c r="A24" s="2080"/>
      <c r="B24" s="336"/>
      <c r="C24" s="42"/>
      <c r="D24" s="42"/>
      <c r="E24" s="218"/>
      <c r="H24" s="537">
        <f>H23*10</f>
        <v>150</v>
      </c>
      <c r="I24" s="538" t="s">
        <v>36</v>
      </c>
      <c r="J24" s="539" t="s">
        <v>436</v>
      </c>
      <c r="K24" s="6"/>
      <c r="L24" s="540">
        <v>0</v>
      </c>
      <c r="M24" s="541">
        <v>3</v>
      </c>
      <c r="N24" s="541">
        <v>0</v>
      </c>
      <c r="O24" s="542">
        <v>0</v>
      </c>
    </row>
    <row r="25" spans="1:15" ht="15.75" thickBot="1" x14ac:dyDescent="0.3">
      <c r="A25" s="2080"/>
      <c r="B25" s="3238" t="s">
        <v>369</v>
      </c>
      <c r="C25" s="3065"/>
      <c r="D25" s="3238" t="s">
        <v>370</v>
      </c>
      <c r="E25" s="3239"/>
      <c r="H25" s="543">
        <f>H24*10</f>
        <v>1500</v>
      </c>
      <c r="I25" s="544" t="s">
        <v>412</v>
      </c>
      <c r="J25" s="545" t="s">
        <v>437</v>
      </c>
      <c r="K25" s="6"/>
      <c r="L25" s="6"/>
      <c r="M25" s="6"/>
      <c r="N25" s="6"/>
      <c r="O25" s="6"/>
    </row>
    <row r="26" spans="1:15" x14ac:dyDescent="0.25">
      <c r="A26" s="2080"/>
      <c r="B26" s="3238"/>
      <c r="C26" s="3065"/>
      <c r="D26" s="3238"/>
      <c r="E26" s="3239"/>
    </row>
    <row r="27" spans="1:15" ht="15.75" x14ac:dyDescent="0.25">
      <c r="A27" s="2080"/>
      <c r="B27" s="3187">
        <v>8</v>
      </c>
      <c r="C27" s="3188"/>
      <c r="D27" s="3189">
        <v>10</v>
      </c>
      <c r="E27" s="3190"/>
    </row>
    <row r="28" spans="1:15" ht="15.75" x14ac:dyDescent="0.25">
      <c r="A28" s="2080"/>
      <c r="B28" s="3187">
        <v>10</v>
      </c>
      <c r="C28" s="3188"/>
      <c r="D28" s="3191">
        <v>12.5</v>
      </c>
      <c r="E28" s="3192"/>
      <c r="H28" s="5" t="s">
        <v>198</v>
      </c>
      <c r="I28" s="101">
        <v>0</v>
      </c>
      <c r="J28" s="102">
        <v>0</v>
      </c>
      <c r="K28" s="103">
        <v>0</v>
      </c>
      <c r="L28" s="104">
        <v>0</v>
      </c>
      <c r="M28" s="6"/>
      <c r="N28" s="6"/>
    </row>
    <row r="29" spans="1:15" ht="15.75" x14ac:dyDescent="0.25">
      <c r="A29" s="2080"/>
      <c r="B29" s="3187">
        <v>20</v>
      </c>
      <c r="C29" s="3188"/>
      <c r="D29" s="3189">
        <v>25</v>
      </c>
      <c r="E29" s="3190"/>
      <c r="H29" s="6"/>
      <c r="I29" s="6"/>
      <c r="J29" s="6"/>
      <c r="K29" s="6"/>
      <c r="L29" s="6"/>
      <c r="M29" s="6"/>
      <c r="N29" s="6"/>
    </row>
    <row r="30" spans="1:15" ht="15.75" x14ac:dyDescent="0.25">
      <c r="A30" s="2080"/>
      <c r="B30" s="3187">
        <v>30</v>
      </c>
      <c r="C30" s="3188"/>
      <c r="D30" s="3191">
        <v>37.5</v>
      </c>
      <c r="E30" s="3192"/>
      <c r="H30" s="6"/>
      <c r="I30" s="6"/>
      <c r="J30" s="6"/>
      <c r="K30" s="6"/>
      <c r="L30" s="6"/>
      <c r="M30" s="6"/>
      <c r="N30" s="6"/>
    </row>
    <row r="31" spans="1:15" ht="15.75" x14ac:dyDescent="0.25">
      <c r="A31" s="2080"/>
      <c r="B31" s="3187">
        <v>40</v>
      </c>
      <c r="C31" s="3188"/>
      <c r="D31" s="3189">
        <v>50</v>
      </c>
      <c r="E31" s="3190"/>
      <c r="H31" s="6"/>
      <c r="I31" s="6"/>
      <c r="J31" s="6"/>
      <c r="K31" s="6"/>
      <c r="L31" s="6"/>
      <c r="M31" s="6"/>
      <c r="N31" s="6"/>
    </row>
    <row r="32" spans="1:15" ht="15.75" x14ac:dyDescent="0.25">
      <c r="A32" s="2080"/>
      <c r="B32" s="3187">
        <v>50</v>
      </c>
      <c r="C32" s="3188"/>
      <c r="D32" s="3191">
        <v>62.5</v>
      </c>
      <c r="E32" s="3192"/>
      <c r="H32" s="6"/>
      <c r="I32" s="6"/>
      <c r="J32" s="6"/>
      <c r="K32" s="6"/>
      <c r="L32" s="6"/>
      <c r="M32" s="6"/>
      <c r="N32" s="6"/>
    </row>
    <row r="33" spans="1:21" ht="15.75" x14ac:dyDescent="0.25">
      <c r="A33" s="2080"/>
      <c r="B33" s="3187">
        <v>60</v>
      </c>
      <c r="C33" s="3188"/>
      <c r="D33" s="3189">
        <v>75</v>
      </c>
      <c r="E33" s="3190"/>
      <c r="H33" s="6"/>
      <c r="I33" s="6"/>
      <c r="J33" s="6"/>
      <c r="K33" s="6"/>
      <c r="L33" s="6"/>
      <c r="M33" s="6"/>
      <c r="N33" s="6"/>
    </row>
    <row r="34" spans="1:21" ht="15.75" x14ac:dyDescent="0.25">
      <c r="A34" s="2080"/>
      <c r="B34" s="3187">
        <v>70</v>
      </c>
      <c r="C34" s="3188"/>
      <c r="D34" s="3191">
        <v>87.5</v>
      </c>
      <c r="E34" s="3192"/>
      <c r="H34" s="6"/>
      <c r="I34" s="6"/>
      <c r="J34" s="6"/>
      <c r="K34" s="6"/>
      <c r="L34" s="6"/>
      <c r="M34" s="6"/>
      <c r="N34" s="6"/>
    </row>
    <row r="35" spans="1:21" ht="15.75" x14ac:dyDescent="0.25">
      <c r="A35" s="2080"/>
      <c r="B35" s="3187">
        <v>80</v>
      </c>
      <c r="C35" s="3188"/>
      <c r="D35" s="3189">
        <v>100</v>
      </c>
      <c r="E35" s="3190"/>
      <c r="H35" s="6"/>
      <c r="I35" s="6"/>
      <c r="J35" s="6"/>
      <c r="K35" s="6"/>
      <c r="L35" s="6"/>
      <c r="M35" s="6"/>
      <c r="N35" s="6"/>
    </row>
    <row r="36" spans="1:21" ht="15.75" x14ac:dyDescent="0.25">
      <c r="A36" s="2080"/>
      <c r="B36" s="3187">
        <v>90</v>
      </c>
      <c r="C36" s="3188"/>
      <c r="D36" s="3191">
        <v>112.5</v>
      </c>
      <c r="E36" s="3192"/>
      <c r="H36" s="6"/>
      <c r="I36" s="6"/>
      <c r="J36" s="6"/>
      <c r="K36" s="6"/>
      <c r="L36" s="6"/>
      <c r="M36" s="6"/>
      <c r="N36" s="6"/>
    </row>
    <row r="37" spans="1:21" ht="15.75" x14ac:dyDescent="0.25">
      <c r="A37" s="2080"/>
      <c r="B37" s="3187">
        <v>100</v>
      </c>
      <c r="C37" s="3188"/>
      <c r="D37" s="3189">
        <v>125</v>
      </c>
      <c r="E37" s="3190"/>
      <c r="H37" s="6"/>
      <c r="I37" s="6"/>
      <c r="J37" s="6"/>
      <c r="K37" s="6"/>
      <c r="L37" s="6"/>
      <c r="M37" s="6"/>
      <c r="N37" s="6"/>
    </row>
    <row r="38" spans="1:21" x14ac:dyDescent="0.25">
      <c r="A38" s="2080"/>
      <c r="B38" s="3235" t="s">
        <v>450</v>
      </c>
      <c r="C38" s="3236"/>
      <c r="D38" s="3236"/>
      <c r="E38" s="3237"/>
      <c r="H38" s="6"/>
      <c r="I38" s="6"/>
      <c r="J38" s="6"/>
      <c r="K38" s="6"/>
      <c r="L38" s="6"/>
      <c r="M38" s="6"/>
      <c r="N38" s="6"/>
    </row>
    <row r="39" spans="1:21" x14ac:dyDescent="0.25">
      <c r="A39" s="2080"/>
      <c r="B39" s="3235"/>
      <c r="C39" s="3236"/>
      <c r="D39" s="3236"/>
      <c r="E39" s="3237"/>
      <c r="H39" s="6"/>
      <c r="I39" s="6"/>
      <c r="J39" s="6"/>
      <c r="K39" s="6"/>
      <c r="L39" s="6"/>
      <c r="M39" s="6"/>
      <c r="N39" s="6"/>
    </row>
    <row r="40" spans="1:21" x14ac:dyDescent="0.25">
      <c r="A40" s="2080"/>
      <c r="B40" s="3078" t="s">
        <v>9</v>
      </c>
      <c r="C40" s="2392"/>
      <c r="D40" s="2392"/>
      <c r="E40" s="3079"/>
      <c r="H40" s="6"/>
      <c r="I40" s="6"/>
      <c r="J40" s="6"/>
      <c r="K40" s="6"/>
      <c r="L40" s="6"/>
      <c r="M40" s="6"/>
      <c r="N40" s="6"/>
    </row>
    <row r="41" spans="1:21" ht="15.75" thickBot="1" x14ac:dyDescent="0.3">
      <c r="A41" s="2080"/>
      <c r="B41" s="3080"/>
      <c r="C41" s="2393"/>
      <c r="D41" s="2393"/>
      <c r="E41" s="3081"/>
    </row>
    <row r="42" spans="1:21" ht="15.75" thickBot="1" x14ac:dyDescent="0.3"/>
    <row r="43" spans="1:21" s="6" customFormat="1" ht="12.75" customHeight="1" x14ac:dyDescent="0.2">
      <c r="A43" s="9" t="s">
        <v>0</v>
      </c>
      <c r="B43" s="1841" t="s">
        <v>385</v>
      </c>
      <c r="C43" s="1841"/>
      <c r="D43" s="1841"/>
      <c r="E43" s="1841"/>
      <c r="F43" s="1841"/>
      <c r="G43" s="1841"/>
      <c r="H43" s="1841"/>
      <c r="I43" s="1841"/>
      <c r="J43" s="1841"/>
      <c r="K43" s="1841"/>
      <c r="M43" s="505"/>
      <c r="N43" s="506" t="s">
        <v>391</v>
      </c>
      <c r="O43" s="507"/>
      <c r="P43" s="508"/>
      <c r="Q43" s="506" t="s">
        <v>404</v>
      </c>
      <c r="R43" s="507"/>
      <c r="S43" s="508"/>
      <c r="T43" s="506" t="s">
        <v>318</v>
      </c>
      <c r="U43" s="507"/>
    </row>
    <row r="44" spans="1:21" s="6" customFormat="1" ht="12.75" customHeight="1" x14ac:dyDescent="0.25">
      <c r="A44" s="2080" t="s">
        <v>385</v>
      </c>
      <c r="B44" s="1841"/>
      <c r="C44" s="1841"/>
      <c r="D44" s="1841"/>
      <c r="E44" s="1841"/>
      <c r="F44" s="1841"/>
      <c r="G44" s="1841"/>
      <c r="H44" s="1841"/>
      <c r="I44" s="1841"/>
      <c r="J44" s="1841"/>
      <c r="K44" s="1841"/>
      <c r="M44" s="511"/>
      <c r="N44" s="512"/>
      <c r="O44" s="513" t="s">
        <v>408</v>
      </c>
      <c r="P44" s="514" t="s">
        <v>409</v>
      </c>
      <c r="Q44" s="515" t="s">
        <v>410</v>
      </c>
      <c r="R44" s="516" t="s">
        <v>411</v>
      </c>
      <c r="S44" s="517" t="s">
        <v>35</v>
      </c>
      <c r="T44" s="518" t="s">
        <v>36</v>
      </c>
      <c r="U44" s="519" t="s">
        <v>412</v>
      </c>
    </row>
    <row r="45" spans="1:21" s="6" customFormat="1" x14ac:dyDescent="0.2">
      <c r="A45" s="2080"/>
      <c r="B45" s="603"/>
      <c r="C45" s="604"/>
      <c r="D45" s="604"/>
      <c r="E45" s="604"/>
      <c r="F45" s="604"/>
      <c r="G45" s="604"/>
      <c r="H45" s="604"/>
      <c r="I45" s="604"/>
      <c r="J45" s="604"/>
      <c r="K45" s="605"/>
      <c r="M45" s="3131"/>
      <c r="N45" s="3133"/>
      <c r="O45" s="3233">
        <v>2</v>
      </c>
      <c r="P45" s="3156">
        <v>5</v>
      </c>
      <c r="Q45" s="3156">
        <v>7</v>
      </c>
      <c r="R45" s="3158">
        <v>0</v>
      </c>
      <c r="S45" s="3137"/>
      <c r="T45" s="3133"/>
      <c r="U45" s="3135"/>
    </row>
    <row r="46" spans="1:21" s="6" customFormat="1" x14ac:dyDescent="0.2">
      <c r="A46" s="2080"/>
      <c r="B46" s="606"/>
      <c r="C46" s="607"/>
      <c r="D46" s="607"/>
      <c r="E46" s="607"/>
      <c r="F46" s="607"/>
      <c r="G46" s="607"/>
      <c r="H46" s="607"/>
      <c r="I46" s="607"/>
      <c r="J46" s="607"/>
      <c r="K46" s="608"/>
      <c r="M46" s="3139"/>
      <c r="N46" s="3133"/>
      <c r="O46" s="3234"/>
      <c r="P46" s="3157"/>
      <c r="Q46" s="3157"/>
      <c r="R46" s="3159"/>
      <c r="S46" s="3137"/>
      <c r="T46" s="3133"/>
      <c r="U46" s="3135"/>
    </row>
    <row r="47" spans="1:21" s="6" customFormat="1" ht="18" x14ac:dyDescent="0.2">
      <c r="A47" s="2080"/>
      <c r="B47" s="3201" t="s">
        <v>472</v>
      </c>
      <c r="C47" s="3202"/>
      <c r="D47" s="3202"/>
      <c r="E47" s="3202"/>
      <c r="F47" s="3202"/>
      <c r="G47" s="3202"/>
      <c r="H47" s="3202"/>
      <c r="I47" s="3202"/>
      <c r="J47" s="3202"/>
      <c r="K47" s="3203"/>
      <c r="M47" s="3131"/>
      <c r="N47" s="3133"/>
      <c r="O47" s="3155" t="s">
        <v>420</v>
      </c>
      <c r="P47" s="3142">
        <v>5</v>
      </c>
      <c r="Q47" s="3142">
        <v>7</v>
      </c>
      <c r="R47" s="3149"/>
      <c r="S47" s="3137"/>
      <c r="T47" s="3133"/>
      <c r="U47" s="3135"/>
    </row>
    <row r="48" spans="1:21" s="6" customFormat="1" x14ac:dyDescent="0.2">
      <c r="A48" s="2080"/>
      <c r="B48" s="3204" t="s">
        <v>473</v>
      </c>
      <c r="C48" s="3205"/>
      <c r="D48" s="3205"/>
      <c r="E48" s="3205"/>
      <c r="F48" s="3205"/>
      <c r="G48" s="3205"/>
      <c r="H48" s="3205"/>
      <c r="I48" s="3205"/>
      <c r="J48" s="3205"/>
      <c r="K48" s="3206"/>
      <c r="M48" s="3139"/>
      <c r="N48" s="3133"/>
      <c r="O48" s="3155"/>
      <c r="P48" s="3142"/>
      <c r="Q48" s="3142"/>
      <c r="R48" s="3149"/>
      <c r="S48" s="3137"/>
      <c r="T48" s="3133"/>
      <c r="U48" s="3135"/>
    </row>
    <row r="49" spans="1:24" s="6" customFormat="1" ht="12.75" x14ac:dyDescent="0.2">
      <c r="A49" s="2080"/>
      <c r="B49" s="3207" t="s">
        <v>474</v>
      </c>
      <c r="C49" s="2360"/>
      <c r="D49" s="2360"/>
      <c r="E49" s="2360"/>
      <c r="F49" s="2360"/>
      <c r="G49" s="2360"/>
      <c r="H49" s="2360"/>
      <c r="I49" s="2360"/>
      <c r="J49" s="2360"/>
      <c r="K49" s="2767"/>
      <c r="M49" s="3131"/>
      <c r="N49" s="3133"/>
      <c r="O49" s="3153">
        <v>2</v>
      </c>
      <c r="P49" s="3154">
        <v>5</v>
      </c>
      <c r="Q49" s="3154">
        <v>7</v>
      </c>
      <c r="R49" s="3149"/>
      <c r="S49" s="3137"/>
      <c r="T49" s="3133"/>
      <c r="U49" s="3135"/>
    </row>
    <row r="50" spans="1:24" s="6" customFormat="1" ht="12.75" x14ac:dyDescent="0.2">
      <c r="A50" s="2080"/>
      <c r="B50" s="3207"/>
      <c r="C50" s="2360"/>
      <c r="D50" s="2360"/>
      <c r="E50" s="2360"/>
      <c r="F50" s="2360"/>
      <c r="G50" s="2360"/>
      <c r="H50" s="2360"/>
      <c r="I50" s="2360"/>
      <c r="J50" s="2360"/>
      <c r="K50" s="2767"/>
      <c r="M50" s="3139"/>
      <c r="N50" s="3133"/>
      <c r="O50" s="3153"/>
      <c r="P50" s="3154"/>
      <c r="Q50" s="3154"/>
      <c r="R50" s="3149"/>
      <c r="S50" s="3137"/>
      <c r="T50" s="3133"/>
      <c r="U50" s="3135"/>
    </row>
    <row r="51" spans="1:24" s="6" customFormat="1" ht="12.75" x14ac:dyDescent="0.2">
      <c r="A51" s="2080"/>
      <c r="B51" s="3207" t="s">
        <v>475</v>
      </c>
      <c r="C51" s="2360"/>
      <c r="D51" s="2360"/>
      <c r="E51" s="2360"/>
      <c r="F51" s="2360"/>
      <c r="G51" s="2360"/>
      <c r="H51" s="2360"/>
      <c r="I51" s="2360"/>
      <c r="J51" s="2360"/>
      <c r="K51" s="2767"/>
      <c r="M51" s="3131"/>
      <c r="N51" s="3133"/>
      <c r="O51" s="3150">
        <v>2</v>
      </c>
      <c r="P51" s="3151">
        <v>5</v>
      </c>
      <c r="Q51" s="3151">
        <v>7</v>
      </c>
      <c r="R51" s="3152">
        <v>0</v>
      </c>
      <c r="S51" s="3137"/>
      <c r="T51" s="3133"/>
      <c r="U51" s="3135"/>
    </row>
    <row r="52" spans="1:24" s="6" customFormat="1" ht="12.75" x14ac:dyDescent="0.2">
      <c r="A52" s="2080"/>
      <c r="B52" s="3207"/>
      <c r="C52" s="2360"/>
      <c r="D52" s="2360"/>
      <c r="E52" s="2360"/>
      <c r="F52" s="2360"/>
      <c r="G52" s="2360"/>
      <c r="H52" s="2360"/>
      <c r="I52" s="2360"/>
      <c r="J52" s="2360"/>
      <c r="K52" s="2767"/>
      <c r="M52" s="3139"/>
      <c r="N52" s="3133"/>
      <c r="O52" s="3150"/>
      <c r="P52" s="3151"/>
      <c r="Q52" s="3151"/>
      <c r="R52" s="3152"/>
      <c r="S52" s="3137"/>
      <c r="T52" s="3133"/>
      <c r="U52" s="3135"/>
    </row>
    <row r="53" spans="1:24" s="6" customFormat="1" x14ac:dyDescent="0.2">
      <c r="A53" s="2080"/>
      <c r="B53" s="3204" t="s">
        <v>476</v>
      </c>
      <c r="C53" s="3205"/>
      <c r="D53" s="3205"/>
      <c r="E53" s="3205"/>
      <c r="F53" s="3205"/>
      <c r="G53" s="3205"/>
      <c r="H53" s="3205"/>
      <c r="I53" s="3205"/>
      <c r="J53" s="3205"/>
      <c r="K53" s="3206"/>
      <c r="M53" s="3131"/>
      <c r="N53" s="3133"/>
      <c r="O53" s="3147">
        <v>2</v>
      </c>
      <c r="P53" s="3148">
        <v>5</v>
      </c>
      <c r="Q53" s="3148">
        <v>7</v>
      </c>
      <c r="R53" s="3143">
        <v>0</v>
      </c>
      <c r="S53" s="3137"/>
      <c r="T53" s="3133"/>
      <c r="U53" s="3135"/>
    </row>
    <row r="54" spans="1:24" s="6" customFormat="1" ht="12.75" x14ac:dyDescent="0.2">
      <c r="A54" s="2080"/>
      <c r="B54" s="3208" t="s">
        <v>477</v>
      </c>
      <c r="C54" s="3209"/>
      <c r="D54" s="3209"/>
      <c r="E54" s="3209"/>
      <c r="F54" s="3209"/>
      <c r="G54" s="3209"/>
      <c r="H54" s="3209"/>
      <c r="I54" s="3209"/>
      <c r="J54" s="3209"/>
      <c r="K54" s="3210"/>
      <c r="M54" s="3139"/>
      <c r="N54" s="3133"/>
      <c r="O54" s="3147"/>
      <c r="P54" s="3148"/>
      <c r="Q54" s="3148"/>
      <c r="R54" s="3143"/>
      <c r="S54" s="3137"/>
      <c r="T54" s="3133"/>
      <c r="U54" s="3135"/>
    </row>
    <row r="55" spans="1:24" s="6" customFormat="1" ht="12.75" x14ac:dyDescent="0.2">
      <c r="A55" s="2080"/>
      <c r="B55" s="3208"/>
      <c r="C55" s="3209"/>
      <c r="D55" s="3209"/>
      <c r="E55" s="3209"/>
      <c r="F55" s="3209"/>
      <c r="G55" s="3209"/>
      <c r="H55" s="3209"/>
      <c r="I55" s="3209"/>
      <c r="J55" s="3209"/>
      <c r="K55" s="3210"/>
      <c r="M55" s="3131"/>
      <c r="N55" s="3133"/>
      <c r="O55" s="3135"/>
      <c r="P55" s="3144"/>
      <c r="Q55" s="3145"/>
      <c r="R55" s="3146" t="s">
        <v>431</v>
      </c>
      <c r="S55" s="3137"/>
      <c r="T55" s="3133"/>
      <c r="U55" s="3135"/>
    </row>
    <row r="56" spans="1:24" s="6" customFormat="1" x14ac:dyDescent="0.2">
      <c r="A56" s="2080"/>
      <c r="B56" s="739"/>
      <c r="C56" s="748"/>
      <c r="D56" s="748"/>
      <c r="E56" s="748"/>
      <c r="F56" s="748"/>
      <c r="G56" s="748"/>
      <c r="H56" s="748"/>
      <c r="I56" s="748"/>
      <c r="J56" s="748"/>
      <c r="K56" s="741"/>
      <c r="M56" s="3139"/>
      <c r="N56" s="3133"/>
      <c r="O56" s="3135"/>
      <c r="P56" s="3137"/>
      <c r="Q56" s="3133"/>
      <c r="R56" s="3128"/>
      <c r="S56" s="3137"/>
      <c r="T56" s="3133"/>
      <c r="U56" s="3135"/>
    </row>
    <row r="57" spans="1:24" s="6" customFormat="1" ht="12.75" x14ac:dyDescent="0.2">
      <c r="A57" s="2080"/>
      <c r="B57" s="3208" t="s">
        <v>478</v>
      </c>
      <c r="C57" s="3211"/>
      <c r="D57" s="3211"/>
      <c r="E57" s="3211"/>
      <c r="F57" s="3211"/>
      <c r="G57" s="3211"/>
      <c r="H57" s="3211"/>
      <c r="I57" s="3211"/>
      <c r="J57" s="3211"/>
      <c r="K57" s="3210"/>
      <c r="M57" s="3131"/>
      <c r="N57" s="3133"/>
      <c r="O57" s="3135"/>
      <c r="P57" s="3137"/>
      <c r="Q57" s="3133"/>
      <c r="R57" s="3126">
        <v>1</v>
      </c>
      <c r="S57" s="3126">
        <v>0</v>
      </c>
      <c r="T57" s="3133"/>
      <c r="U57" s="3135"/>
    </row>
    <row r="58" spans="1:24" s="6" customFormat="1" ht="12.75" x14ac:dyDescent="0.2">
      <c r="A58" s="2080"/>
      <c r="B58" s="3208"/>
      <c r="C58" s="3211"/>
      <c r="D58" s="3211"/>
      <c r="E58" s="3211"/>
      <c r="F58" s="3211"/>
      <c r="G58" s="3211"/>
      <c r="H58" s="3211"/>
      <c r="I58" s="3211"/>
      <c r="J58" s="3211"/>
      <c r="K58" s="3210"/>
      <c r="M58" s="3139"/>
      <c r="N58" s="3133"/>
      <c r="O58" s="3135"/>
      <c r="P58" s="3137"/>
      <c r="Q58" s="3133"/>
      <c r="R58" s="3126"/>
      <c r="S58" s="3126"/>
      <c r="T58" s="3133"/>
      <c r="U58" s="3135"/>
    </row>
    <row r="59" spans="1:24" s="6" customFormat="1" x14ac:dyDescent="0.2">
      <c r="A59" s="2080"/>
      <c r="B59" s="739"/>
      <c r="C59" s="740"/>
      <c r="D59" s="740"/>
      <c r="E59" s="740"/>
      <c r="F59" s="740"/>
      <c r="G59" s="740"/>
      <c r="H59" s="740"/>
      <c r="I59" s="740"/>
      <c r="J59" s="740"/>
      <c r="K59" s="741"/>
      <c r="M59" s="3131"/>
      <c r="N59" s="3133"/>
      <c r="O59" s="3135"/>
      <c r="P59" s="3137"/>
      <c r="Q59" s="3133"/>
      <c r="R59" s="3142">
        <v>1</v>
      </c>
      <c r="S59" s="3142">
        <v>0</v>
      </c>
      <c r="T59" s="3142">
        <v>0</v>
      </c>
      <c r="U59" s="3135"/>
    </row>
    <row r="60" spans="1:24" s="6" customFormat="1" ht="12.75" x14ac:dyDescent="0.2">
      <c r="A60" s="2080"/>
      <c r="B60" s="3208" t="s">
        <v>479</v>
      </c>
      <c r="C60" s="3212"/>
      <c r="D60" s="3212"/>
      <c r="E60" s="3212"/>
      <c r="F60" s="3212"/>
      <c r="G60" s="3212"/>
      <c r="H60" s="3212"/>
      <c r="I60" s="3212"/>
      <c r="J60" s="3212"/>
      <c r="K60" s="3213"/>
      <c r="M60" s="3139"/>
      <c r="N60" s="3140"/>
      <c r="O60" s="3141"/>
      <c r="P60" s="3137"/>
      <c r="Q60" s="3133"/>
      <c r="R60" s="3142"/>
      <c r="S60" s="3142"/>
      <c r="T60" s="3142"/>
      <c r="U60" s="3135"/>
    </row>
    <row r="61" spans="1:24" s="6" customFormat="1" ht="12.75" x14ac:dyDescent="0.2">
      <c r="A61" s="2080"/>
      <c r="B61" s="3214"/>
      <c r="C61" s="3212"/>
      <c r="D61" s="3212"/>
      <c r="E61" s="3212"/>
      <c r="F61" s="3212"/>
      <c r="G61" s="3212"/>
      <c r="H61" s="3212"/>
      <c r="I61" s="3212"/>
      <c r="J61" s="3212"/>
      <c r="K61" s="3213"/>
      <c r="M61" s="3131"/>
      <c r="N61" s="3133"/>
      <c r="O61" s="3135"/>
      <c r="P61" s="3137"/>
      <c r="Q61" s="3133"/>
      <c r="R61" s="3126">
        <v>1</v>
      </c>
      <c r="S61" s="3126">
        <v>0</v>
      </c>
      <c r="T61" s="3126">
        <v>0</v>
      </c>
      <c r="U61" s="3128">
        <v>0</v>
      </c>
    </row>
    <row r="62" spans="1:24" s="6" customFormat="1" ht="15.75" thickBot="1" x14ac:dyDescent="0.25">
      <c r="A62" s="2080"/>
      <c r="B62" s="744"/>
      <c r="C62" s="742"/>
      <c r="D62" s="742"/>
      <c r="E62" s="742"/>
      <c r="F62" s="742"/>
      <c r="G62" s="742"/>
      <c r="H62" s="742"/>
      <c r="I62" s="742"/>
      <c r="J62" s="742"/>
      <c r="K62" s="743"/>
      <c r="M62" s="3132"/>
      <c r="N62" s="3134"/>
      <c r="O62" s="3136"/>
      <c r="P62" s="3138"/>
      <c r="Q62" s="3134"/>
      <c r="R62" s="3127"/>
      <c r="S62" s="3127"/>
      <c r="T62" s="3127"/>
      <c r="U62" s="3129"/>
    </row>
    <row r="63" spans="1:24" s="6" customFormat="1" ht="18" x14ac:dyDescent="0.2">
      <c r="A63" s="2080"/>
      <c r="B63" s="3201" t="s">
        <v>480</v>
      </c>
      <c r="C63" s="3202"/>
      <c r="D63" s="3202"/>
      <c r="E63" s="3202"/>
      <c r="F63" s="3202"/>
      <c r="G63" s="3202"/>
      <c r="H63" s="3202"/>
      <c r="I63" s="3202"/>
      <c r="J63" s="3202"/>
      <c r="K63" s="3203"/>
    </row>
    <row r="64" spans="1:24" s="6" customFormat="1" x14ac:dyDescent="0.25">
      <c r="A64" s="2080"/>
      <c r="B64" s="3218" t="s">
        <v>481</v>
      </c>
      <c r="C64" s="3219"/>
      <c r="D64" s="3219"/>
      <c r="E64" s="3219"/>
      <c r="F64" s="3219"/>
      <c r="G64" s="3219"/>
      <c r="H64" s="3219"/>
      <c r="I64" s="3219"/>
      <c r="J64" s="3219"/>
      <c r="K64" s="3220"/>
      <c r="M64" s="3130" t="s">
        <v>40</v>
      </c>
      <c r="N64" s="3130"/>
      <c r="O64" s="3130"/>
      <c r="P64" s="3130"/>
      <c r="Q64" s="3130"/>
      <c r="R64" s="3130"/>
      <c r="S64" s="3130"/>
      <c r="T64" s="3130"/>
      <c r="U64" s="3130"/>
      <c r="V64" s="3130"/>
      <c r="W64" s="3130"/>
      <c r="X64" s="3130"/>
    </row>
    <row r="65" spans="1:24" s="6" customFormat="1" ht="15.75" x14ac:dyDescent="0.2">
      <c r="A65" s="2080"/>
      <c r="B65" s="3218"/>
      <c r="C65" s="3219"/>
      <c r="D65" s="3219"/>
      <c r="E65" s="3219"/>
      <c r="F65" s="3219"/>
      <c r="G65" s="3219"/>
      <c r="H65" s="3219"/>
      <c r="I65" s="3219"/>
      <c r="J65" s="3219"/>
      <c r="K65" s="3220"/>
      <c r="M65" s="547" t="s">
        <v>38</v>
      </c>
      <c r="N65" s="548" t="s">
        <v>35</v>
      </c>
      <c r="O65" s="548" t="s">
        <v>39</v>
      </c>
      <c r="P65" s="549" t="s">
        <v>37</v>
      </c>
      <c r="Q65" s="550" t="s">
        <v>35</v>
      </c>
      <c r="R65" s="548" t="s">
        <v>38</v>
      </c>
      <c r="S65" s="548" t="s">
        <v>36</v>
      </c>
      <c r="T65" s="549" t="s">
        <v>37</v>
      </c>
      <c r="U65" s="550" t="s">
        <v>36</v>
      </c>
      <c r="V65" s="548" t="s">
        <v>38</v>
      </c>
      <c r="W65" s="548" t="s">
        <v>35</v>
      </c>
      <c r="X65" s="551" t="s">
        <v>37</v>
      </c>
    </row>
    <row r="66" spans="1:24" s="6" customFormat="1" ht="15.75" x14ac:dyDescent="0.25">
      <c r="A66" s="2080"/>
      <c r="B66" s="745"/>
      <c r="C66" s="746"/>
      <c r="D66" s="746"/>
      <c r="E66" s="746"/>
      <c r="F66" s="746"/>
      <c r="G66" s="746"/>
      <c r="H66" s="746"/>
      <c r="I66" s="746"/>
      <c r="J66" s="746"/>
      <c r="K66" s="747"/>
      <c r="M66" s="552">
        <v>1</v>
      </c>
      <c r="N66" s="553">
        <f>M66*10</f>
        <v>10</v>
      </c>
      <c r="O66" s="553">
        <f>N66*10</f>
        <v>100</v>
      </c>
      <c r="P66" s="554">
        <f>O66*10</f>
        <v>1000</v>
      </c>
      <c r="Q66" s="555">
        <v>10</v>
      </c>
      <c r="R66" s="553">
        <f>Q66/10</f>
        <v>1</v>
      </c>
      <c r="S66" s="556">
        <f>Q66*10</f>
        <v>100</v>
      </c>
      <c r="T66" s="557">
        <f>Q66*100</f>
        <v>1000</v>
      </c>
      <c r="U66" s="555">
        <v>10</v>
      </c>
      <c r="V66" s="556">
        <f>W66/10</f>
        <v>0.1</v>
      </c>
      <c r="W66" s="556">
        <f>U66/10</f>
        <v>1</v>
      </c>
      <c r="X66" s="558">
        <f>U66*10</f>
        <v>100</v>
      </c>
    </row>
    <row r="67" spans="1:24" s="6" customFormat="1" ht="12.75" x14ac:dyDescent="0.2">
      <c r="A67" s="2080"/>
      <c r="B67" s="3215" t="s">
        <v>482</v>
      </c>
      <c r="C67" s="3216"/>
      <c r="D67" s="3216"/>
      <c r="E67" s="3216"/>
      <c r="F67" s="3216"/>
      <c r="G67" s="3216"/>
      <c r="H67" s="3216"/>
      <c r="I67" s="3216"/>
      <c r="J67" s="3216"/>
      <c r="K67" s="3217"/>
      <c r="M67" s="3123" t="s">
        <v>41</v>
      </c>
      <c r="N67" s="3124"/>
      <c r="O67" s="3124"/>
      <c r="P67" s="3124"/>
      <c r="Q67" s="3124"/>
      <c r="R67" s="3124"/>
      <c r="S67" s="3124"/>
      <c r="T67" s="3124"/>
      <c r="U67" s="3124"/>
      <c r="V67" s="3124"/>
      <c r="W67" s="3124"/>
      <c r="X67" s="3125"/>
    </row>
    <row r="68" spans="1:24" s="6" customFormat="1" ht="12.75" x14ac:dyDescent="0.2">
      <c r="A68" s="2080"/>
      <c r="B68" s="3215"/>
      <c r="C68" s="3216"/>
      <c r="D68" s="3216"/>
      <c r="E68" s="3216"/>
      <c r="F68" s="3216"/>
      <c r="G68" s="3216"/>
      <c r="H68" s="3216"/>
      <c r="I68" s="3216"/>
      <c r="J68" s="3216"/>
      <c r="K68" s="3217"/>
    </row>
    <row r="69" spans="1:24" s="6" customFormat="1" ht="12.75" x14ac:dyDescent="0.2">
      <c r="A69" s="2080"/>
      <c r="B69" s="3215" t="s">
        <v>483</v>
      </c>
      <c r="C69" s="3216"/>
      <c r="D69" s="3216"/>
      <c r="E69" s="3216"/>
      <c r="F69" s="3216"/>
      <c r="G69" s="3216"/>
      <c r="H69" s="3216"/>
      <c r="I69" s="3216"/>
      <c r="J69" s="3216"/>
      <c r="K69" s="3217"/>
    </row>
    <row r="70" spans="1:24" s="6" customFormat="1" ht="12.75" x14ac:dyDescent="0.2">
      <c r="A70" s="2080"/>
      <c r="B70" s="3215"/>
      <c r="C70" s="3216"/>
      <c r="D70" s="3216"/>
      <c r="E70" s="3216"/>
      <c r="F70" s="3216"/>
      <c r="G70" s="3216"/>
      <c r="H70" s="3216"/>
      <c r="I70" s="3216"/>
      <c r="J70" s="3216"/>
      <c r="K70" s="3217"/>
    </row>
    <row r="71" spans="1:24" s="6" customFormat="1" x14ac:dyDescent="0.2">
      <c r="A71" s="2080"/>
      <c r="B71" s="609" t="s">
        <v>484</v>
      </c>
      <c r="C71" s="746"/>
      <c r="D71" s="746"/>
      <c r="E71" s="746"/>
      <c r="F71" s="746"/>
      <c r="G71" s="746"/>
      <c r="H71" s="746"/>
      <c r="I71" s="746"/>
      <c r="J71" s="746"/>
      <c r="K71" s="747"/>
    </row>
    <row r="72" spans="1:24" s="6" customFormat="1" ht="14.25" x14ac:dyDescent="0.2">
      <c r="A72" s="2080"/>
      <c r="B72" s="745"/>
      <c r="C72" s="746"/>
      <c r="D72" s="746"/>
      <c r="E72" s="746"/>
      <c r="F72" s="746"/>
      <c r="G72" s="746"/>
      <c r="H72" s="746"/>
      <c r="I72" s="746"/>
      <c r="J72" s="746"/>
      <c r="K72" s="747"/>
    </row>
    <row r="73" spans="1:24" s="6" customFormat="1" ht="12.75" x14ac:dyDescent="0.2">
      <c r="A73" s="2080"/>
      <c r="B73" s="3215" t="s">
        <v>485</v>
      </c>
      <c r="C73" s="3216"/>
      <c r="D73" s="3216"/>
      <c r="E73" s="3216"/>
      <c r="F73" s="3216"/>
      <c r="G73" s="3216"/>
      <c r="H73" s="3216"/>
      <c r="I73" s="3216"/>
      <c r="J73" s="3216"/>
      <c r="K73" s="3217"/>
    </row>
    <row r="74" spans="1:24" s="6" customFormat="1" ht="12.75" x14ac:dyDescent="0.2">
      <c r="A74" s="2080"/>
      <c r="B74" s="3215"/>
      <c r="C74" s="3216"/>
      <c r="D74" s="3216"/>
      <c r="E74" s="3216"/>
      <c r="F74" s="3216"/>
      <c r="G74" s="3216"/>
      <c r="H74" s="3216"/>
      <c r="I74" s="3216"/>
      <c r="J74" s="3216"/>
      <c r="K74" s="3217"/>
    </row>
    <row r="75" spans="1:24" s="6" customFormat="1" ht="15" customHeight="1" x14ac:dyDescent="0.2">
      <c r="A75" s="2080"/>
      <c r="B75" s="3215" t="s">
        <v>486</v>
      </c>
      <c r="C75" s="3216"/>
      <c r="D75" s="3216"/>
      <c r="E75" s="3216"/>
      <c r="F75" s="3216"/>
      <c r="G75" s="3216"/>
      <c r="H75" s="3216"/>
      <c r="I75" s="3216"/>
      <c r="J75" s="3216"/>
      <c r="K75" s="3217"/>
    </row>
    <row r="76" spans="1:24" s="6" customFormat="1" ht="15" customHeight="1" x14ac:dyDescent="0.2">
      <c r="A76" s="2080"/>
      <c r="B76" s="3215"/>
      <c r="C76" s="3216"/>
      <c r="D76" s="3216"/>
      <c r="E76" s="3216"/>
      <c r="F76" s="3216"/>
      <c r="G76" s="3216"/>
      <c r="H76" s="3216"/>
      <c r="I76" s="3216"/>
      <c r="J76" s="3216"/>
      <c r="K76" s="3217"/>
    </row>
    <row r="77" spans="1:24" s="6" customFormat="1" x14ac:dyDescent="0.2">
      <c r="A77" s="2080"/>
      <c r="B77" s="610" t="s">
        <v>487</v>
      </c>
      <c r="C77" s="746"/>
      <c r="D77" s="746"/>
      <c r="E77" s="746"/>
      <c r="F77" s="746"/>
      <c r="G77" s="746"/>
      <c r="H77" s="746"/>
      <c r="I77" s="746"/>
      <c r="J77" s="746"/>
      <c r="K77" s="747"/>
    </row>
    <row r="78" spans="1:24" s="6" customFormat="1" ht="12.75" x14ac:dyDescent="0.2">
      <c r="A78" s="2080"/>
      <c r="B78" s="3218" t="s">
        <v>488</v>
      </c>
      <c r="C78" s="3219"/>
      <c r="D78" s="3219"/>
      <c r="E78" s="3219"/>
      <c r="F78" s="3219"/>
      <c r="G78" s="3219"/>
      <c r="H78" s="3219"/>
      <c r="I78" s="3219"/>
      <c r="J78" s="3219"/>
      <c r="K78" s="3220"/>
    </row>
    <row r="79" spans="1:24" s="6" customFormat="1" ht="12.75" x14ac:dyDescent="0.2">
      <c r="A79" s="2080"/>
      <c r="B79" s="3218"/>
      <c r="C79" s="3219"/>
      <c r="D79" s="3219"/>
      <c r="E79" s="3219"/>
      <c r="F79" s="3219"/>
      <c r="G79" s="3219"/>
      <c r="H79" s="3219"/>
      <c r="I79" s="3219"/>
      <c r="J79" s="3219"/>
      <c r="K79" s="3220"/>
    </row>
    <row r="80" spans="1:24" s="6" customFormat="1" ht="14.25" x14ac:dyDescent="0.2">
      <c r="A80" s="2080"/>
      <c r="B80" s="745"/>
      <c r="C80" s="746"/>
      <c r="D80" s="746"/>
      <c r="E80" s="746"/>
      <c r="F80" s="746"/>
      <c r="G80" s="746"/>
      <c r="H80" s="746"/>
      <c r="I80" s="746"/>
      <c r="J80" s="746"/>
      <c r="K80" s="747"/>
    </row>
    <row r="81" spans="1:11" s="6" customFormat="1" x14ac:dyDescent="0.25">
      <c r="A81" s="2080"/>
      <c r="B81" s="611" t="s">
        <v>489</v>
      </c>
      <c r="C81" s="746"/>
      <c r="D81" s="746"/>
      <c r="E81" s="746"/>
      <c r="F81" s="746"/>
      <c r="G81" s="746"/>
      <c r="H81" s="746"/>
      <c r="I81" s="746"/>
      <c r="J81" s="746"/>
      <c r="K81" s="747"/>
    </row>
    <row r="82" spans="1:11" s="6" customFormat="1" x14ac:dyDescent="0.25">
      <c r="A82" s="2080"/>
      <c r="B82" s="611" t="s">
        <v>490</v>
      </c>
      <c r="C82" s="746"/>
      <c r="D82" s="746"/>
      <c r="E82" s="746"/>
      <c r="F82" s="746"/>
      <c r="G82" s="746"/>
      <c r="H82" s="746"/>
      <c r="I82" s="746"/>
      <c r="J82" s="746"/>
      <c r="K82" s="747"/>
    </row>
    <row r="83" spans="1:11" s="6" customFormat="1" x14ac:dyDescent="0.25">
      <c r="A83" s="2080"/>
      <c r="B83" s="611" t="s">
        <v>491</v>
      </c>
      <c r="C83" s="746"/>
      <c r="D83" s="746"/>
      <c r="E83" s="746"/>
      <c r="F83" s="746"/>
      <c r="G83" s="746"/>
      <c r="H83" s="746"/>
      <c r="I83" s="746"/>
      <c r="J83" s="746"/>
      <c r="K83" s="747"/>
    </row>
    <row r="84" spans="1:11" s="6" customFormat="1" ht="12.75" x14ac:dyDescent="0.2">
      <c r="A84" s="2080"/>
      <c r="B84" s="3240" t="s">
        <v>492</v>
      </c>
      <c r="C84" s="3241"/>
      <c r="D84" s="3241"/>
      <c r="E84" s="3241"/>
      <c r="F84" s="3241"/>
      <c r="G84" s="3241"/>
      <c r="H84" s="3241"/>
      <c r="I84" s="3241"/>
      <c r="J84" s="3241"/>
      <c r="K84" s="3242"/>
    </row>
    <row r="85" spans="1:11" s="6" customFormat="1" ht="12.75" x14ac:dyDescent="0.2">
      <c r="A85" s="2080"/>
      <c r="B85" s="3240"/>
      <c r="C85" s="3241"/>
      <c r="D85" s="3241"/>
      <c r="E85" s="3241"/>
      <c r="F85" s="3241"/>
      <c r="G85" s="3241"/>
      <c r="H85" s="3241"/>
      <c r="I85" s="3241"/>
      <c r="J85" s="3241"/>
      <c r="K85" s="3242"/>
    </row>
    <row r="86" spans="1:11" s="6" customFormat="1" ht="14.25" x14ac:dyDescent="0.2">
      <c r="A86" s="2080"/>
      <c r="B86" s="745"/>
      <c r="C86" s="746"/>
      <c r="D86" s="746"/>
      <c r="E86" s="746"/>
      <c r="F86" s="746"/>
      <c r="G86" s="746"/>
      <c r="H86" s="746"/>
      <c r="I86" s="746"/>
      <c r="J86" s="746"/>
      <c r="K86" s="747"/>
    </row>
    <row r="87" spans="1:11" s="6" customFormat="1" ht="12.75" x14ac:dyDescent="0.2">
      <c r="A87" s="2080"/>
      <c r="B87" s="3221" t="s">
        <v>493</v>
      </c>
      <c r="C87" s="3222"/>
      <c r="D87" s="3222"/>
      <c r="E87" s="3222"/>
      <c r="F87" s="3222"/>
      <c r="G87" s="3222"/>
      <c r="H87" s="3222"/>
      <c r="I87" s="3222"/>
      <c r="J87" s="3222"/>
      <c r="K87" s="3223"/>
    </row>
    <row r="88" spans="1:11" s="6" customFormat="1" ht="12.75" x14ac:dyDescent="0.2">
      <c r="A88" s="2080"/>
      <c r="B88" s="3221"/>
      <c r="C88" s="3222"/>
      <c r="D88" s="3222"/>
      <c r="E88" s="3222"/>
      <c r="F88" s="3222"/>
      <c r="G88" s="3222"/>
      <c r="H88" s="3222"/>
      <c r="I88" s="3222"/>
      <c r="J88" s="3222"/>
      <c r="K88" s="3223"/>
    </row>
    <row r="89" spans="1:11" s="6" customFormat="1" ht="12.75" x14ac:dyDescent="0.2">
      <c r="A89" s="2080"/>
      <c r="B89" s="3218" t="s">
        <v>494</v>
      </c>
      <c r="C89" s="3219"/>
      <c r="D89" s="3219"/>
      <c r="E89" s="3219"/>
      <c r="F89" s="3219"/>
      <c r="G89" s="3219"/>
      <c r="H89" s="3219"/>
      <c r="I89" s="3219"/>
      <c r="J89" s="3219"/>
      <c r="K89" s="3220"/>
    </row>
    <row r="90" spans="1:11" s="6" customFormat="1" ht="12.75" x14ac:dyDescent="0.2">
      <c r="A90" s="2080"/>
      <c r="B90" s="3218"/>
      <c r="C90" s="3219"/>
      <c r="D90" s="3219"/>
      <c r="E90" s="3219"/>
      <c r="F90" s="3219"/>
      <c r="G90" s="3219"/>
      <c r="H90" s="3219"/>
      <c r="I90" s="3219"/>
      <c r="J90" s="3219"/>
      <c r="K90" s="3220"/>
    </row>
    <row r="91" spans="1:11" s="6" customFormat="1" ht="14.25" x14ac:dyDescent="0.2">
      <c r="A91" s="2080"/>
      <c r="B91" s="745"/>
      <c r="C91" s="746"/>
      <c r="D91" s="746"/>
      <c r="E91" s="746"/>
      <c r="F91" s="746"/>
      <c r="G91" s="746"/>
      <c r="H91" s="746"/>
      <c r="I91" s="746"/>
      <c r="J91" s="746"/>
      <c r="K91" s="747"/>
    </row>
    <row r="92" spans="1:11" s="6" customFormat="1" ht="12.75" x14ac:dyDescent="0.2">
      <c r="A92" s="2080"/>
      <c r="B92" s="3218" t="s">
        <v>495</v>
      </c>
      <c r="C92" s="3219"/>
      <c r="D92" s="3219"/>
      <c r="E92" s="3219"/>
      <c r="F92" s="3219"/>
      <c r="G92" s="3219"/>
      <c r="H92" s="3219"/>
      <c r="I92" s="3219"/>
      <c r="J92" s="3219"/>
      <c r="K92" s="3220"/>
    </row>
    <row r="93" spans="1:11" s="6" customFormat="1" ht="12.75" x14ac:dyDescent="0.2">
      <c r="A93" s="2080"/>
      <c r="B93" s="3218"/>
      <c r="C93" s="3219"/>
      <c r="D93" s="3219"/>
      <c r="E93" s="3219"/>
      <c r="F93" s="3219"/>
      <c r="G93" s="3219"/>
      <c r="H93" s="3219"/>
      <c r="I93" s="3219"/>
      <c r="J93" s="3219"/>
      <c r="K93" s="3220"/>
    </row>
    <row r="94" spans="1:11" s="6" customFormat="1" ht="14.25" x14ac:dyDescent="0.2">
      <c r="A94" s="2080"/>
      <c r="B94" s="612"/>
      <c r="C94" s="746"/>
      <c r="D94" s="746"/>
      <c r="E94" s="746"/>
      <c r="F94" s="746"/>
      <c r="G94" s="746"/>
      <c r="H94" s="746"/>
      <c r="I94" s="746"/>
      <c r="J94" s="746"/>
      <c r="K94" s="747"/>
    </row>
    <row r="95" spans="1:11" s="6" customFormat="1" ht="12.75" x14ac:dyDescent="0.2">
      <c r="A95" s="2080"/>
      <c r="B95" s="3221" t="s">
        <v>496</v>
      </c>
      <c r="C95" s="3222"/>
      <c r="D95" s="3222"/>
      <c r="E95" s="3222"/>
      <c r="F95" s="3222"/>
      <c r="G95" s="3222"/>
      <c r="H95" s="3222"/>
      <c r="I95" s="3222"/>
      <c r="J95" s="3222"/>
      <c r="K95" s="3223"/>
    </row>
    <row r="96" spans="1:11" s="6" customFormat="1" ht="12.75" x14ac:dyDescent="0.2">
      <c r="A96" s="2080"/>
      <c r="B96" s="3221"/>
      <c r="C96" s="3222"/>
      <c r="D96" s="3222"/>
      <c r="E96" s="3222"/>
      <c r="F96" s="3222"/>
      <c r="G96" s="3222"/>
      <c r="H96" s="3222"/>
      <c r="I96" s="3222"/>
      <c r="J96" s="3222"/>
      <c r="K96" s="3223"/>
    </row>
    <row r="97" spans="1:11" s="6" customFormat="1" ht="12.75" x14ac:dyDescent="0.2">
      <c r="A97" s="2080"/>
      <c r="B97" s="3227" t="s">
        <v>200</v>
      </c>
      <c r="C97" s="3228"/>
      <c r="D97" s="3228"/>
      <c r="E97" s="3228"/>
      <c r="F97" s="3228"/>
      <c r="G97" s="3228"/>
      <c r="H97" s="3228"/>
      <c r="I97" s="3228"/>
      <c r="J97" s="3228"/>
      <c r="K97" s="3229"/>
    </row>
    <row r="98" spans="1:11" s="6" customFormat="1" ht="12.75" x14ac:dyDescent="0.2">
      <c r="A98" s="2080"/>
      <c r="B98" s="3227"/>
      <c r="C98" s="3228"/>
      <c r="D98" s="3228"/>
      <c r="E98" s="3228"/>
      <c r="F98" s="3228"/>
      <c r="G98" s="3228"/>
      <c r="H98" s="3228"/>
      <c r="I98" s="3228"/>
      <c r="J98" s="3228"/>
      <c r="K98" s="3229"/>
    </row>
    <row r="99" spans="1:11" s="6" customFormat="1" ht="12.75" x14ac:dyDescent="0.2">
      <c r="A99" s="2080"/>
      <c r="B99" s="749"/>
      <c r="C99" s="750"/>
      <c r="D99" s="750"/>
      <c r="E99" s="750"/>
      <c r="F99" s="750"/>
      <c r="G99" s="750"/>
      <c r="H99" s="750"/>
      <c r="I99" s="750"/>
      <c r="J99" s="750"/>
      <c r="K99" s="751"/>
    </row>
    <row r="100" spans="1:11" s="6" customFormat="1" ht="12.75" x14ac:dyDescent="0.2">
      <c r="A100" s="2080"/>
      <c r="B100" s="3227" t="s">
        <v>497</v>
      </c>
      <c r="C100" s="3228"/>
      <c r="D100" s="3228"/>
      <c r="E100" s="3228"/>
      <c r="F100" s="3228"/>
      <c r="G100" s="3228"/>
      <c r="H100" s="3228"/>
      <c r="I100" s="3228"/>
      <c r="J100" s="3228"/>
      <c r="K100" s="3229"/>
    </row>
    <row r="101" spans="1:11" s="6" customFormat="1" ht="12.75" x14ac:dyDescent="0.2">
      <c r="A101" s="2080"/>
      <c r="B101" s="3227"/>
      <c r="C101" s="3228"/>
      <c r="D101" s="3228"/>
      <c r="E101" s="3228"/>
      <c r="F101" s="3228"/>
      <c r="G101" s="3228"/>
      <c r="H101" s="3228"/>
      <c r="I101" s="3228"/>
      <c r="J101" s="3228"/>
      <c r="K101" s="3229"/>
    </row>
    <row r="102" spans="1:11" s="6" customFormat="1" ht="12.75" x14ac:dyDescent="0.2">
      <c r="A102" s="2080"/>
      <c r="B102" s="749"/>
      <c r="C102" s="750"/>
      <c r="D102" s="750"/>
      <c r="E102" s="750"/>
      <c r="F102" s="750"/>
      <c r="G102" s="750"/>
      <c r="H102" s="750"/>
      <c r="I102" s="750"/>
      <c r="J102" s="750"/>
      <c r="K102" s="751"/>
    </row>
    <row r="103" spans="1:11" s="6" customFormat="1" ht="12.75" x14ac:dyDescent="0.2">
      <c r="A103" s="2080"/>
      <c r="B103" s="3227" t="s">
        <v>498</v>
      </c>
      <c r="C103" s="3228"/>
      <c r="D103" s="3228"/>
      <c r="E103" s="3228"/>
      <c r="F103" s="3228"/>
      <c r="G103" s="3228"/>
      <c r="H103" s="3228"/>
      <c r="I103" s="3228"/>
      <c r="J103" s="3228"/>
      <c r="K103" s="3229"/>
    </row>
    <row r="104" spans="1:11" s="6" customFormat="1" ht="12.75" x14ac:dyDescent="0.2">
      <c r="A104" s="2080"/>
      <c r="B104" s="3227"/>
      <c r="C104" s="3228"/>
      <c r="D104" s="3228"/>
      <c r="E104" s="3228"/>
      <c r="F104" s="3228"/>
      <c r="G104" s="3228"/>
      <c r="H104" s="3228"/>
      <c r="I104" s="3228"/>
      <c r="J104" s="3228"/>
      <c r="K104" s="3229"/>
    </row>
    <row r="105" spans="1:11" s="6" customFormat="1" ht="12.75" x14ac:dyDescent="0.2">
      <c r="A105" s="2080"/>
      <c r="B105" s="749"/>
      <c r="C105" s="750"/>
      <c r="D105" s="750"/>
      <c r="E105" s="750"/>
      <c r="F105" s="750"/>
      <c r="G105" s="750"/>
      <c r="H105" s="750"/>
      <c r="I105" s="750"/>
      <c r="J105" s="750"/>
      <c r="K105" s="751"/>
    </row>
    <row r="106" spans="1:11" s="6" customFormat="1" ht="12.75" x14ac:dyDescent="0.2">
      <c r="A106" s="2080"/>
      <c r="B106" s="3218" t="s">
        <v>445</v>
      </c>
      <c r="C106" s="3219"/>
      <c r="D106" s="3219"/>
      <c r="E106" s="3219"/>
      <c r="F106" s="3219"/>
      <c r="G106" s="3219"/>
      <c r="H106" s="3219"/>
      <c r="I106" s="3219"/>
      <c r="J106" s="3219"/>
      <c r="K106" s="3220"/>
    </row>
    <row r="107" spans="1:11" s="6" customFormat="1" ht="12.75" x14ac:dyDescent="0.2">
      <c r="A107" s="2080"/>
      <c r="B107" s="3218"/>
      <c r="C107" s="3219"/>
      <c r="D107" s="3219"/>
      <c r="E107" s="3219"/>
      <c r="F107" s="3219"/>
      <c r="G107" s="3219"/>
      <c r="H107" s="3219"/>
      <c r="I107" s="3219"/>
      <c r="J107" s="3219"/>
      <c r="K107" s="3220"/>
    </row>
    <row r="108" spans="1:11" s="6" customFormat="1" ht="14.25" x14ac:dyDescent="0.2">
      <c r="A108" s="2080"/>
      <c r="B108" s="745"/>
      <c r="C108" s="746"/>
      <c r="D108" s="746"/>
      <c r="E108" s="746"/>
      <c r="F108" s="746"/>
      <c r="G108" s="746"/>
      <c r="H108" s="746"/>
      <c r="I108" s="746"/>
      <c r="J108" s="746"/>
      <c r="K108" s="747"/>
    </row>
    <row r="109" spans="1:11" s="6" customFormat="1" ht="12.75" x14ac:dyDescent="0.2">
      <c r="A109" s="2080"/>
      <c r="B109" s="3240" t="s">
        <v>499</v>
      </c>
      <c r="C109" s="3241"/>
      <c r="D109" s="3241"/>
      <c r="E109" s="3241"/>
      <c r="F109" s="3241"/>
      <c r="G109" s="3241"/>
      <c r="H109" s="3241"/>
      <c r="I109" s="3241"/>
      <c r="J109" s="3241"/>
      <c r="K109" s="3242"/>
    </row>
    <row r="110" spans="1:11" s="6" customFormat="1" ht="12.75" x14ac:dyDescent="0.2">
      <c r="A110" s="2080"/>
      <c r="B110" s="3240"/>
      <c r="C110" s="3241"/>
      <c r="D110" s="3241"/>
      <c r="E110" s="3241"/>
      <c r="F110" s="3241"/>
      <c r="G110" s="3241"/>
      <c r="H110" s="3241"/>
      <c r="I110" s="3241"/>
      <c r="J110" s="3241"/>
      <c r="K110" s="3242"/>
    </row>
    <row r="111" spans="1:11" s="6" customFormat="1" ht="14.25" x14ac:dyDescent="0.2">
      <c r="A111" s="2080"/>
      <c r="B111" s="745"/>
      <c r="C111" s="746"/>
      <c r="D111" s="746"/>
      <c r="E111" s="746"/>
      <c r="F111" s="746"/>
      <c r="G111" s="746"/>
      <c r="H111" s="746"/>
      <c r="I111" s="746"/>
      <c r="J111" s="746"/>
      <c r="K111" s="747"/>
    </row>
    <row r="112" spans="1:11" s="6" customFormat="1" ht="12.75" x14ac:dyDescent="0.2">
      <c r="A112" s="2080"/>
      <c r="B112" s="3243" t="s">
        <v>500</v>
      </c>
      <c r="C112" s="3244"/>
      <c r="D112" s="3244"/>
      <c r="E112" s="3244"/>
      <c r="F112" s="3244"/>
      <c r="G112" s="3244"/>
      <c r="H112" s="3244"/>
      <c r="I112" s="3244"/>
      <c r="J112" s="3244"/>
      <c r="K112" s="3245"/>
    </row>
    <row r="113" spans="1:11" s="6" customFormat="1" ht="12.75" x14ac:dyDescent="0.2">
      <c r="A113" s="2080"/>
      <c r="B113" s="3243"/>
      <c r="C113" s="3244"/>
      <c r="D113" s="3244"/>
      <c r="E113" s="3244"/>
      <c r="F113" s="3244"/>
      <c r="G113" s="3244"/>
      <c r="H113" s="3244"/>
      <c r="I113" s="3244"/>
      <c r="J113" s="3244"/>
      <c r="K113" s="3245"/>
    </row>
    <row r="114" spans="1:11" s="6" customFormat="1" ht="14.25" x14ac:dyDescent="0.2">
      <c r="A114" s="2080"/>
      <c r="B114" s="752"/>
      <c r="C114" s="753"/>
      <c r="D114" s="753"/>
      <c r="E114" s="753"/>
      <c r="F114" s="753"/>
      <c r="G114" s="753"/>
      <c r="H114" s="753"/>
      <c r="I114" s="753"/>
      <c r="J114" s="753"/>
      <c r="K114" s="754"/>
    </row>
    <row r="115" spans="1:11" s="6" customFormat="1" ht="12.75" x14ac:dyDescent="0.2">
      <c r="A115" s="2080"/>
      <c r="B115" s="3221" t="s">
        <v>501</v>
      </c>
      <c r="C115" s="3222"/>
      <c r="D115" s="3222"/>
      <c r="E115" s="3222"/>
      <c r="F115" s="3222"/>
      <c r="G115" s="3222"/>
      <c r="H115" s="3222"/>
      <c r="I115" s="3222"/>
      <c r="J115" s="3222"/>
      <c r="K115" s="3223"/>
    </row>
    <row r="116" spans="1:11" s="6" customFormat="1" ht="12.75" x14ac:dyDescent="0.2">
      <c r="A116" s="2080"/>
      <c r="B116" s="3221"/>
      <c r="C116" s="3222"/>
      <c r="D116" s="3222"/>
      <c r="E116" s="3222"/>
      <c r="F116" s="3222"/>
      <c r="G116" s="3222"/>
      <c r="H116" s="3222"/>
      <c r="I116" s="3222"/>
      <c r="J116" s="3222"/>
      <c r="K116" s="3223"/>
    </row>
    <row r="117" spans="1:11" s="6" customFormat="1" ht="12.75" x14ac:dyDescent="0.2">
      <c r="A117" s="2080"/>
      <c r="B117" s="3224" t="s">
        <v>502</v>
      </c>
      <c r="C117" s="3225"/>
      <c r="D117" s="3225"/>
      <c r="E117" s="3225"/>
      <c r="F117" s="3225"/>
      <c r="G117" s="3225"/>
      <c r="H117" s="3225"/>
      <c r="I117" s="3225"/>
      <c r="J117" s="3225"/>
      <c r="K117" s="3226"/>
    </row>
    <row r="118" spans="1:11" s="6" customFormat="1" ht="12.75" x14ac:dyDescent="0.2">
      <c r="A118" s="2080"/>
      <c r="B118" s="3224"/>
      <c r="C118" s="3225"/>
      <c r="D118" s="3225"/>
      <c r="E118" s="3225"/>
      <c r="F118" s="3225"/>
      <c r="G118" s="3225"/>
      <c r="H118" s="3225"/>
      <c r="I118" s="3225"/>
      <c r="J118" s="3225"/>
      <c r="K118" s="3226"/>
    </row>
    <row r="119" spans="1:11" s="6" customFormat="1" ht="12.75" x14ac:dyDescent="0.2">
      <c r="A119" s="2080"/>
      <c r="B119" s="3218" t="s">
        <v>503</v>
      </c>
      <c r="C119" s="3219"/>
      <c r="D119" s="3219"/>
      <c r="E119" s="3219"/>
      <c r="F119" s="3219"/>
      <c r="G119" s="3219"/>
      <c r="H119" s="3219"/>
      <c r="I119" s="3219"/>
      <c r="J119" s="3219"/>
      <c r="K119" s="3220"/>
    </row>
    <row r="120" spans="1:11" s="6" customFormat="1" ht="12.75" x14ac:dyDescent="0.2">
      <c r="A120" s="2080"/>
      <c r="B120" s="3218"/>
      <c r="C120" s="3219"/>
      <c r="D120" s="3219"/>
      <c r="E120" s="3219"/>
      <c r="F120" s="3219"/>
      <c r="G120" s="3219"/>
      <c r="H120" s="3219"/>
      <c r="I120" s="3219"/>
      <c r="J120" s="3219"/>
      <c r="K120" s="3220"/>
    </row>
    <row r="121" spans="1:11" s="6" customFormat="1" ht="12.75" x14ac:dyDescent="0.2">
      <c r="A121" s="2080"/>
      <c r="B121" s="3224" t="s">
        <v>504</v>
      </c>
      <c r="C121" s="3225"/>
      <c r="D121" s="3225"/>
      <c r="E121" s="3225"/>
      <c r="F121" s="3225"/>
      <c r="G121" s="3225"/>
      <c r="H121" s="3225"/>
      <c r="I121" s="3225"/>
      <c r="J121" s="3225"/>
      <c r="K121" s="3226"/>
    </row>
    <row r="122" spans="1:11" s="6" customFormat="1" ht="12.75" x14ac:dyDescent="0.2">
      <c r="A122" s="2080"/>
      <c r="B122" s="3224"/>
      <c r="C122" s="3225"/>
      <c r="D122" s="3225"/>
      <c r="E122" s="3225"/>
      <c r="F122" s="3225"/>
      <c r="G122" s="3225"/>
      <c r="H122" s="3225"/>
      <c r="I122" s="3225"/>
      <c r="J122" s="3225"/>
      <c r="K122" s="3226"/>
    </row>
    <row r="123" spans="1:11" s="6" customFormat="1" ht="12.75" x14ac:dyDescent="0.2">
      <c r="A123" s="2080"/>
      <c r="B123" s="3218" t="s">
        <v>505</v>
      </c>
      <c r="C123" s="3219"/>
      <c r="D123" s="3219"/>
      <c r="E123" s="3219"/>
      <c r="F123" s="3219"/>
      <c r="G123" s="3219"/>
      <c r="H123" s="3219"/>
      <c r="I123" s="3219"/>
      <c r="J123" s="3219"/>
      <c r="K123" s="3220"/>
    </row>
    <row r="124" spans="1:11" s="6" customFormat="1" ht="12.75" x14ac:dyDescent="0.2">
      <c r="A124" s="2080"/>
      <c r="B124" s="3218"/>
      <c r="C124" s="3219"/>
      <c r="D124" s="3219"/>
      <c r="E124" s="3219"/>
      <c r="F124" s="3219"/>
      <c r="G124" s="3219"/>
      <c r="H124" s="3219"/>
      <c r="I124" s="3219"/>
      <c r="J124" s="3219"/>
      <c r="K124" s="3220"/>
    </row>
    <row r="125" spans="1:11" s="6" customFormat="1" ht="12.75" x14ac:dyDescent="0.2">
      <c r="A125" s="2080"/>
      <c r="B125" s="3218" t="s">
        <v>506</v>
      </c>
      <c r="C125" s="3219"/>
      <c r="D125" s="3219"/>
      <c r="E125" s="3219"/>
      <c r="F125" s="3219"/>
      <c r="G125" s="3219"/>
      <c r="H125" s="3219"/>
      <c r="I125" s="3219"/>
      <c r="J125" s="3219"/>
      <c r="K125" s="3220"/>
    </row>
    <row r="126" spans="1:11" s="6" customFormat="1" ht="12.75" x14ac:dyDescent="0.2">
      <c r="A126" s="2080"/>
      <c r="B126" s="3218"/>
      <c r="C126" s="3219"/>
      <c r="D126" s="3219"/>
      <c r="E126" s="3219"/>
      <c r="F126" s="3219"/>
      <c r="G126" s="3219"/>
      <c r="H126" s="3219"/>
      <c r="I126" s="3219"/>
      <c r="J126" s="3219"/>
      <c r="K126" s="3220"/>
    </row>
    <row r="127" spans="1:11" s="6" customFormat="1" ht="12.75" x14ac:dyDescent="0.2">
      <c r="A127" s="2080"/>
      <c r="B127" s="3221" t="s">
        <v>507</v>
      </c>
      <c r="C127" s="3222"/>
      <c r="D127" s="3222"/>
      <c r="E127" s="3222"/>
      <c r="F127" s="3222"/>
      <c r="G127" s="3222"/>
      <c r="H127" s="3222"/>
      <c r="I127" s="3222"/>
      <c r="J127" s="3222"/>
      <c r="K127" s="3223"/>
    </row>
    <row r="128" spans="1:11" s="6" customFormat="1" ht="12.75" x14ac:dyDescent="0.2">
      <c r="A128" s="2080"/>
      <c r="B128" s="3221"/>
      <c r="C128" s="3222"/>
      <c r="D128" s="3222"/>
      <c r="E128" s="3222"/>
      <c r="F128" s="3222"/>
      <c r="G128" s="3222"/>
      <c r="H128" s="3222"/>
      <c r="I128" s="3222"/>
      <c r="J128" s="3222"/>
      <c r="K128" s="3223"/>
    </row>
    <row r="129" spans="1:11" s="6" customFormat="1" ht="12.75" x14ac:dyDescent="0.2">
      <c r="A129" s="2080"/>
      <c r="B129" s="3218" t="s">
        <v>508</v>
      </c>
      <c r="C129" s="3219"/>
      <c r="D129" s="3219"/>
      <c r="E129" s="3219"/>
      <c r="F129" s="3219"/>
      <c r="G129" s="3219"/>
      <c r="H129" s="3219"/>
      <c r="I129" s="3219"/>
      <c r="J129" s="3219"/>
      <c r="K129" s="3220"/>
    </row>
    <row r="130" spans="1:11" s="6" customFormat="1" ht="12.75" x14ac:dyDescent="0.2">
      <c r="A130" s="2080"/>
      <c r="B130" s="3218"/>
      <c r="C130" s="3219"/>
      <c r="D130" s="3219"/>
      <c r="E130" s="3219"/>
      <c r="F130" s="3219"/>
      <c r="G130" s="3219"/>
      <c r="H130" s="3219"/>
      <c r="I130" s="3219"/>
      <c r="J130" s="3219"/>
      <c r="K130" s="3220"/>
    </row>
    <row r="131" spans="1:11" s="6" customFormat="1" x14ac:dyDescent="0.2">
      <c r="A131" s="2080"/>
      <c r="B131" s="613"/>
      <c r="C131" s="614"/>
      <c r="D131" s="614"/>
      <c r="E131" s="614"/>
      <c r="F131" s="614"/>
      <c r="G131" s="614"/>
      <c r="H131" s="614"/>
      <c r="I131" s="614"/>
      <c r="J131" s="614"/>
      <c r="K131" s="615"/>
    </row>
    <row r="132" spans="1:11" s="6" customFormat="1" x14ac:dyDescent="0.2">
      <c r="A132" s="2080"/>
      <c r="B132" s="616"/>
      <c r="C132" s="617"/>
      <c r="D132" s="617"/>
      <c r="E132" s="617"/>
      <c r="F132" s="617"/>
      <c r="G132" s="617"/>
      <c r="H132" s="617"/>
      <c r="I132" s="617"/>
      <c r="J132" s="617"/>
      <c r="K132" s="618"/>
    </row>
    <row r="133" spans="1:11" s="6" customFormat="1" ht="12.75" x14ac:dyDescent="0.2">
      <c r="A133" s="2080"/>
      <c r="B133" s="3201" t="s">
        <v>509</v>
      </c>
      <c r="C133" s="3202"/>
      <c r="D133" s="3202"/>
      <c r="E133" s="3202"/>
      <c r="F133" s="3202"/>
      <c r="G133" s="3202"/>
      <c r="H133" s="3202"/>
      <c r="I133" s="3202"/>
      <c r="J133" s="3202"/>
      <c r="K133" s="3203"/>
    </row>
    <row r="134" spans="1:11" s="6" customFormat="1" ht="12.75" x14ac:dyDescent="0.2">
      <c r="A134" s="2080"/>
      <c r="B134" s="3201"/>
      <c r="C134" s="3202"/>
      <c r="D134" s="3202"/>
      <c r="E134" s="3202"/>
      <c r="F134" s="3202"/>
      <c r="G134" s="3202"/>
      <c r="H134" s="3202"/>
      <c r="I134" s="3202"/>
      <c r="J134" s="3202"/>
      <c r="K134" s="3203"/>
    </row>
    <row r="135" spans="1:11" s="6" customFormat="1" ht="12.75" x14ac:dyDescent="0.2">
      <c r="A135" s="2080"/>
      <c r="B135" s="3218" t="s">
        <v>510</v>
      </c>
      <c r="C135" s="3219"/>
      <c r="D135" s="3219"/>
      <c r="E135" s="3219"/>
      <c r="F135" s="3219"/>
      <c r="G135" s="3219"/>
      <c r="H135" s="3219"/>
      <c r="I135" s="3219"/>
      <c r="J135" s="3219"/>
      <c r="K135" s="3220"/>
    </row>
    <row r="136" spans="1:11" s="6" customFormat="1" ht="12.75" x14ac:dyDescent="0.2">
      <c r="A136" s="2080"/>
      <c r="B136" s="3218"/>
      <c r="C136" s="3219"/>
      <c r="D136" s="3219"/>
      <c r="E136" s="3219"/>
      <c r="F136" s="3219"/>
      <c r="G136" s="3219"/>
      <c r="H136" s="3219"/>
      <c r="I136" s="3219"/>
      <c r="J136" s="3219"/>
      <c r="K136" s="3220"/>
    </row>
    <row r="137" spans="1:11" s="6" customFormat="1" ht="14.25" x14ac:dyDescent="0.2">
      <c r="A137" s="2080"/>
      <c r="B137" s="745"/>
      <c r="C137" s="746"/>
      <c r="D137" s="746"/>
      <c r="E137" s="746"/>
      <c r="F137" s="746"/>
      <c r="G137" s="746"/>
      <c r="H137" s="746"/>
      <c r="I137" s="746"/>
      <c r="J137" s="746"/>
      <c r="K137" s="747"/>
    </row>
    <row r="138" spans="1:11" s="6" customFormat="1" ht="12.75" x14ac:dyDescent="0.2">
      <c r="A138" s="2080"/>
      <c r="B138" s="3201" t="s">
        <v>511</v>
      </c>
      <c r="C138" s="3202"/>
      <c r="D138" s="3202"/>
      <c r="E138" s="3202"/>
      <c r="F138" s="3202"/>
      <c r="G138" s="3202"/>
      <c r="H138" s="3202"/>
      <c r="I138" s="3202"/>
      <c r="J138" s="3202"/>
      <c r="K138" s="3203"/>
    </row>
    <row r="139" spans="1:11" s="6" customFormat="1" ht="12.75" x14ac:dyDescent="0.2">
      <c r="A139" s="2080"/>
      <c r="B139" s="3201"/>
      <c r="C139" s="3202"/>
      <c r="D139" s="3202"/>
      <c r="E139" s="3202"/>
      <c r="F139" s="3202"/>
      <c r="G139" s="3202"/>
      <c r="H139" s="3202"/>
      <c r="I139" s="3202"/>
      <c r="J139" s="3202"/>
      <c r="K139" s="3203"/>
    </row>
    <row r="140" spans="1:11" s="6" customFormat="1" ht="14.25" x14ac:dyDescent="0.2">
      <c r="A140" s="2080"/>
      <c r="B140" s="619" t="s">
        <v>512</v>
      </c>
      <c r="C140" s="746"/>
      <c r="D140" s="746"/>
      <c r="E140" s="746"/>
      <c r="F140" s="746"/>
      <c r="G140" s="746"/>
      <c r="H140" s="746"/>
      <c r="I140" s="746"/>
      <c r="J140" s="746"/>
      <c r="K140" s="747"/>
    </row>
    <row r="141" spans="1:11" s="6" customFormat="1" ht="14.25" x14ac:dyDescent="0.2">
      <c r="A141" s="2080"/>
      <c r="B141" s="620"/>
      <c r="C141" s="746"/>
      <c r="D141" s="746"/>
      <c r="E141" s="746"/>
      <c r="F141" s="746"/>
      <c r="G141" s="746"/>
      <c r="H141" s="746"/>
      <c r="I141" s="746"/>
      <c r="J141" s="746"/>
      <c r="K141" s="747"/>
    </row>
    <row r="142" spans="1:11" s="6" customFormat="1" ht="14.25" x14ac:dyDescent="0.2">
      <c r="A142" s="2080"/>
      <c r="B142" s="619" t="s">
        <v>513</v>
      </c>
      <c r="C142" s="746"/>
      <c r="D142" s="746"/>
      <c r="E142" s="746"/>
      <c r="F142" s="746"/>
      <c r="G142" s="746"/>
      <c r="H142" s="746"/>
      <c r="I142" s="746"/>
      <c r="J142" s="746"/>
      <c r="K142" s="747"/>
    </row>
    <row r="143" spans="1:11" s="6" customFormat="1" ht="14.25" x14ac:dyDescent="0.2">
      <c r="A143" s="2080"/>
      <c r="B143" s="620"/>
      <c r="C143" s="746"/>
      <c r="D143" s="746"/>
      <c r="E143" s="746"/>
      <c r="F143" s="746"/>
      <c r="G143" s="746"/>
      <c r="H143" s="746"/>
      <c r="I143" s="746"/>
      <c r="J143" s="746"/>
      <c r="K143" s="747"/>
    </row>
    <row r="144" spans="1:11" s="6" customFormat="1" ht="12.75" x14ac:dyDescent="0.2">
      <c r="A144" s="2080"/>
      <c r="B144" s="3240" t="s">
        <v>514</v>
      </c>
      <c r="C144" s="3241"/>
      <c r="D144" s="3241"/>
      <c r="E144" s="3241"/>
      <c r="F144" s="3241"/>
      <c r="G144" s="3241"/>
      <c r="H144" s="3241"/>
      <c r="I144" s="3241"/>
      <c r="J144" s="3241"/>
      <c r="K144" s="3242"/>
    </row>
    <row r="145" spans="1:11" s="6" customFormat="1" ht="12.75" x14ac:dyDescent="0.2">
      <c r="A145" s="2080"/>
      <c r="B145" s="3240"/>
      <c r="C145" s="3241"/>
      <c r="D145" s="3241"/>
      <c r="E145" s="3241"/>
      <c r="F145" s="3241"/>
      <c r="G145" s="3241"/>
      <c r="H145" s="3241"/>
      <c r="I145" s="3241"/>
      <c r="J145" s="3241"/>
      <c r="K145" s="3242"/>
    </row>
    <row r="146" spans="1:11" s="6" customFormat="1" ht="14.25" x14ac:dyDescent="0.2">
      <c r="A146" s="2080"/>
      <c r="B146" s="620"/>
      <c r="C146" s="746"/>
      <c r="D146" s="746"/>
      <c r="E146" s="746"/>
      <c r="F146" s="746"/>
      <c r="G146" s="746"/>
      <c r="H146" s="746"/>
      <c r="I146" s="746"/>
      <c r="J146" s="746"/>
      <c r="K146" s="747"/>
    </row>
    <row r="147" spans="1:11" s="6" customFormat="1" ht="14.25" x14ac:dyDescent="0.2">
      <c r="A147" s="2080"/>
      <c r="B147" s="619" t="s">
        <v>515</v>
      </c>
      <c r="C147" s="746"/>
      <c r="D147" s="746"/>
      <c r="E147" s="746"/>
      <c r="F147" s="746"/>
      <c r="G147" s="746"/>
      <c r="H147" s="746"/>
      <c r="I147" s="746"/>
      <c r="J147" s="746"/>
      <c r="K147" s="747"/>
    </row>
    <row r="148" spans="1:11" s="6" customFormat="1" ht="14.25" x14ac:dyDescent="0.2">
      <c r="A148" s="2080"/>
      <c r="B148" s="620"/>
      <c r="C148" s="746"/>
      <c r="D148" s="746"/>
      <c r="E148" s="746"/>
      <c r="F148" s="746"/>
      <c r="G148" s="746"/>
      <c r="H148" s="746"/>
      <c r="I148" s="746"/>
      <c r="J148" s="746"/>
      <c r="K148" s="747"/>
    </row>
    <row r="149" spans="1:11" s="6" customFormat="1" ht="14.25" customHeight="1" x14ac:dyDescent="0.2">
      <c r="A149" s="2080"/>
      <c r="B149" s="3240" t="s">
        <v>516</v>
      </c>
      <c r="C149" s="3241"/>
      <c r="D149" s="3241"/>
      <c r="E149" s="3241"/>
      <c r="F149" s="3241"/>
      <c r="G149" s="3241"/>
      <c r="H149" s="3241"/>
      <c r="I149" s="3241"/>
      <c r="J149" s="3241"/>
      <c r="K149" s="3242"/>
    </row>
    <row r="150" spans="1:11" s="6" customFormat="1" ht="14.25" customHeight="1" x14ac:dyDescent="0.2">
      <c r="A150" s="2080"/>
      <c r="B150" s="3240"/>
      <c r="C150" s="3241"/>
      <c r="D150" s="3241"/>
      <c r="E150" s="3241"/>
      <c r="F150" s="3241"/>
      <c r="G150" s="3241"/>
      <c r="H150" s="3241"/>
      <c r="I150" s="3241"/>
      <c r="J150" s="3241"/>
      <c r="K150" s="3242"/>
    </row>
    <row r="151" spans="1:11" s="6" customFormat="1" ht="14.25" x14ac:dyDescent="0.2">
      <c r="A151" s="2080"/>
      <c r="B151" s="620"/>
      <c r="C151" s="746"/>
      <c r="D151" s="746"/>
      <c r="E151" s="746"/>
      <c r="F151" s="746"/>
      <c r="G151" s="746"/>
      <c r="H151" s="746"/>
      <c r="I151" s="746"/>
      <c r="J151" s="746"/>
      <c r="K151" s="747"/>
    </row>
    <row r="152" spans="1:11" s="6" customFormat="1" ht="14.25" customHeight="1" x14ac:dyDescent="0.2">
      <c r="A152" s="2080"/>
      <c r="B152" s="3240" t="s">
        <v>517</v>
      </c>
      <c r="C152" s="3241"/>
      <c r="D152" s="3241"/>
      <c r="E152" s="3241"/>
      <c r="F152" s="3241"/>
      <c r="G152" s="3241"/>
      <c r="H152" s="3241"/>
      <c r="I152" s="3241"/>
      <c r="J152" s="3241"/>
      <c r="K152" s="3242"/>
    </row>
    <row r="153" spans="1:11" s="6" customFormat="1" ht="14.25" customHeight="1" x14ac:dyDescent="0.2">
      <c r="A153" s="2080"/>
      <c r="B153" s="3240"/>
      <c r="C153" s="3241"/>
      <c r="D153" s="3241"/>
      <c r="E153" s="3241"/>
      <c r="F153" s="3241"/>
      <c r="G153" s="3241"/>
      <c r="H153" s="3241"/>
      <c r="I153" s="3241"/>
      <c r="J153" s="3241"/>
      <c r="K153" s="3242"/>
    </row>
    <row r="154" spans="1:11" s="6" customFormat="1" ht="14.25" x14ac:dyDescent="0.2">
      <c r="A154" s="2080"/>
      <c r="B154" s="620"/>
      <c r="C154" s="746"/>
      <c r="D154" s="746"/>
      <c r="E154" s="746"/>
      <c r="F154" s="746"/>
      <c r="G154" s="746"/>
      <c r="H154" s="746"/>
      <c r="I154" s="746"/>
      <c r="J154" s="746"/>
      <c r="K154" s="747"/>
    </row>
    <row r="155" spans="1:11" s="6" customFormat="1" ht="14.25" x14ac:dyDescent="0.2">
      <c r="A155" s="2080"/>
      <c r="B155" s="619" t="s">
        <v>518</v>
      </c>
      <c r="C155" s="746"/>
      <c r="D155" s="746"/>
      <c r="E155" s="746"/>
      <c r="F155" s="746"/>
      <c r="G155" s="746"/>
      <c r="H155" s="746"/>
      <c r="I155" s="746"/>
      <c r="J155" s="746"/>
      <c r="K155" s="747"/>
    </row>
    <row r="156" spans="1:11" s="6" customFormat="1" ht="14.25" x14ac:dyDescent="0.2">
      <c r="A156" s="2080"/>
      <c r="B156" s="620"/>
      <c r="C156" s="746"/>
      <c r="D156" s="746"/>
      <c r="E156" s="746"/>
      <c r="F156" s="746"/>
      <c r="G156" s="746"/>
      <c r="H156" s="746"/>
      <c r="I156" s="746"/>
      <c r="J156" s="746"/>
      <c r="K156" s="747"/>
    </row>
    <row r="157" spans="1:11" s="6" customFormat="1" ht="14.25" customHeight="1" x14ac:dyDescent="0.2">
      <c r="A157" s="2080"/>
      <c r="B157" s="3240" t="s">
        <v>519</v>
      </c>
      <c r="C157" s="3241"/>
      <c r="D157" s="3241"/>
      <c r="E157" s="3241"/>
      <c r="F157" s="3241"/>
      <c r="G157" s="3241"/>
      <c r="H157" s="3241"/>
      <c r="I157" s="3241"/>
      <c r="J157" s="3241"/>
      <c r="K157" s="3242"/>
    </row>
    <row r="158" spans="1:11" s="6" customFormat="1" ht="14.25" customHeight="1" x14ac:dyDescent="0.2">
      <c r="A158" s="2080"/>
      <c r="B158" s="3240"/>
      <c r="C158" s="3241"/>
      <c r="D158" s="3241"/>
      <c r="E158" s="3241"/>
      <c r="F158" s="3241"/>
      <c r="G158" s="3241"/>
      <c r="H158" s="3241"/>
      <c r="I158" s="3241"/>
      <c r="J158" s="3241"/>
      <c r="K158" s="3242"/>
    </row>
    <row r="159" spans="1:11" s="6" customFormat="1" ht="14.25" x14ac:dyDescent="0.2">
      <c r="A159" s="2080"/>
      <c r="B159" s="620"/>
      <c r="C159" s="746"/>
      <c r="D159" s="746"/>
      <c r="E159" s="746"/>
      <c r="F159" s="746"/>
      <c r="G159" s="746"/>
      <c r="H159" s="746"/>
      <c r="I159" s="746"/>
      <c r="J159" s="746"/>
      <c r="K159" s="747"/>
    </row>
    <row r="160" spans="1:11" s="6" customFormat="1" ht="14.25" x14ac:dyDescent="0.2">
      <c r="A160" s="2080"/>
      <c r="B160" s="619" t="s">
        <v>520</v>
      </c>
      <c r="C160" s="746"/>
      <c r="D160" s="746"/>
      <c r="E160" s="746"/>
      <c r="F160" s="746"/>
      <c r="G160" s="746"/>
      <c r="H160" s="746"/>
      <c r="I160" s="746"/>
      <c r="J160" s="746"/>
      <c r="K160" s="747"/>
    </row>
    <row r="161" spans="1:11" s="6" customFormat="1" ht="14.25" x14ac:dyDescent="0.2">
      <c r="A161" s="2080"/>
      <c r="B161" s="620"/>
      <c r="C161" s="746"/>
      <c r="D161" s="746"/>
      <c r="E161" s="746"/>
      <c r="F161" s="746"/>
      <c r="G161" s="746"/>
      <c r="H161" s="746"/>
      <c r="I161" s="746"/>
      <c r="J161" s="746"/>
      <c r="K161" s="747"/>
    </row>
    <row r="162" spans="1:11" s="6" customFormat="1" ht="14.25" x14ac:dyDescent="0.2">
      <c r="A162" s="2080"/>
      <c r="B162" s="619" t="s">
        <v>521</v>
      </c>
      <c r="C162" s="746"/>
      <c r="D162" s="746"/>
      <c r="E162" s="746"/>
      <c r="F162" s="746"/>
      <c r="G162" s="746"/>
      <c r="H162" s="746"/>
      <c r="I162" s="746"/>
      <c r="J162" s="746"/>
      <c r="K162" s="747"/>
    </row>
    <row r="163" spans="1:11" s="6" customFormat="1" ht="14.25" x14ac:dyDescent="0.2">
      <c r="A163" s="2080"/>
      <c r="B163" s="620"/>
      <c r="C163" s="746"/>
      <c r="D163" s="746"/>
      <c r="E163" s="746"/>
      <c r="F163" s="746"/>
      <c r="G163" s="746"/>
      <c r="H163" s="746"/>
      <c r="I163" s="746"/>
      <c r="J163" s="746"/>
      <c r="K163" s="747"/>
    </row>
    <row r="164" spans="1:11" s="6" customFormat="1" ht="12.75" x14ac:dyDescent="0.2">
      <c r="A164" s="2080"/>
      <c r="B164" s="3078" t="s">
        <v>522</v>
      </c>
      <c r="C164" s="2392"/>
      <c r="D164" s="2392"/>
      <c r="E164" s="2392"/>
      <c r="F164" s="2392"/>
      <c r="G164" s="2392"/>
      <c r="H164" s="2392"/>
      <c r="I164" s="2392"/>
      <c r="J164" s="2392"/>
      <c r="K164" s="3079"/>
    </row>
    <row r="165" spans="1:11" s="6" customFormat="1" ht="13.5" thickBot="1" x14ac:dyDescent="0.25">
      <c r="A165" s="2080"/>
      <c r="B165" s="3080"/>
      <c r="C165" s="2393"/>
      <c r="D165" s="2393"/>
      <c r="E165" s="2393"/>
      <c r="F165" s="2393"/>
      <c r="G165" s="2393"/>
      <c r="H165" s="2393"/>
      <c r="I165" s="2393"/>
      <c r="J165" s="2393"/>
      <c r="K165" s="3081"/>
    </row>
  </sheetData>
  <mergeCells count="183">
    <mergeCell ref="B149:K150"/>
    <mergeCell ref="B152:K153"/>
    <mergeCell ref="B157:K158"/>
    <mergeCell ref="B138:K139"/>
    <mergeCell ref="B144:K145"/>
    <mergeCell ref="B112:K113"/>
    <mergeCell ref="B78:K79"/>
    <mergeCell ref="B84:K85"/>
    <mergeCell ref="B87:K88"/>
    <mergeCell ref="B89:K90"/>
    <mergeCell ref="B92:K93"/>
    <mergeCell ref="B95:K96"/>
    <mergeCell ref="B127:K128"/>
    <mergeCell ref="B129:K130"/>
    <mergeCell ref="B133:K134"/>
    <mergeCell ref="B103:K104"/>
    <mergeCell ref="B106:K107"/>
    <mergeCell ref="B109:K110"/>
    <mergeCell ref="B63:K63"/>
    <mergeCell ref="B64:K65"/>
    <mergeCell ref="H13:P13"/>
    <mergeCell ref="B30:C30"/>
    <mergeCell ref="D30:E30"/>
    <mergeCell ref="B31:C31"/>
    <mergeCell ref="D31:E31"/>
    <mergeCell ref="B32:C32"/>
    <mergeCell ref="D32:E32"/>
    <mergeCell ref="B40:E41"/>
    <mergeCell ref="B33:C33"/>
    <mergeCell ref="D33:E33"/>
    <mergeCell ref="B34:C34"/>
    <mergeCell ref="D34:E34"/>
    <mergeCell ref="B35:C35"/>
    <mergeCell ref="D35:E35"/>
    <mergeCell ref="B36:C36"/>
    <mergeCell ref="D36:E36"/>
    <mergeCell ref="O45:O46"/>
    <mergeCell ref="B37:C37"/>
    <mergeCell ref="D37:E37"/>
    <mergeCell ref="B38:E39"/>
    <mergeCell ref="B25:C26"/>
    <mergeCell ref="D25:E26"/>
    <mergeCell ref="A44:A165"/>
    <mergeCell ref="B47:K47"/>
    <mergeCell ref="B48:K48"/>
    <mergeCell ref="B49:K50"/>
    <mergeCell ref="B51:K52"/>
    <mergeCell ref="B53:K53"/>
    <mergeCell ref="B54:K55"/>
    <mergeCell ref="B57:K58"/>
    <mergeCell ref="B60:K61"/>
    <mergeCell ref="B67:K68"/>
    <mergeCell ref="B69:K70"/>
    <mergeCell ref="B73:K74"/>
    <mergeCell ref="B75:K76"/>
    <mergeCell ref="B43:K44"/>
    <mergeCell ref="B164:K165"/>
    <mergeCell ref="B135:K136"/>
    <mergeCell ref="B115:K116"/>
    <mergeCell ref="B117:K118"/>
    <mergeCell ref="B119:K120"/>
    <mergeCell ref="B121:K122"/>
    <mergeCell ref="B123:K124"/>
    <mergeCell ref="B125:K126"/>
    <mergeCell ref="B97:K98"/>
    <mergeCell ref="B100:K101"/>
    <mergeCell ref="B27:C27"/>
    <mergeCell ref="D27:E27"/>
    <mergeCell ref="B28:C28"/>
    <mergeCell ref="D28:E28"/>
    <mergeCell ref="B29:C29"/>
    <mergeCell ref="D29:E29"/>
    <mergeCell ref="H6:P6"/>
    <mergeCell ref="I7:I8"/>
    <mergeCell ref="J7:J8"/>
    <mergeCell ref="K7:K8"/>
    <mergeCell ref="H9:H10"/>
    <mergeCell ref="H14:P14"/>
    <mergeCell ref="A7:A18"/>
    <mergeCell ref="B8:C9"/>
    <mergeCell ref="D8:D9"/>
    <mergeCell ref="E8:F9"/>
    <mergeCell ref="B10:C10"/>
    <mergeCell ref="E10:F10"/>
    <mergeCell ref="B11:C12"/>
    <mergeCell ref="D11:D12"/>
    <mergeCell ref="E11:F12"/>
    <mergeCell ref="B13:F14"/>
    <mergeCell ref="B15:F15"/>
    <mergeCell ref="B16:F16"/>
    <mergeCell ref="B17:F17"/>
    <mergeCell ref="B18:F18"/>
    <mergeCell ref="B6:F7"/>
    <mergeCell ref="A21:A41"/>
    <mergeCell ref="B22:E23"/>
    <mergeCell ref="U45:U46"/>
    <mergeCell ref="M47:M48"/>
    <mergeCell ref="N47:N48"/>
    <mergeCell ref="O47:O48"/>
    <mergeCell ref="P47:P48"/>
    <mergeCell ref="Q47:Q48"/>
    <mergeCell ref="R47:R48"/>
    <mergeCell ref="S47:S48"/>
    <mergeCell ref="T47:T48"/>
    <mergeCell ref="U47:U48"/>
    <mergeCell ref="P45:P46"/>
    <mergeCell ref="Q45:Q46"/>
    <mergeCell ref="R45:R46"/>
    <mergeCell ref="S45:S46"/>
    <mergeCell ref="T45:T46"/>
    <mergeCell ref="B20:E21"/>
    <mergeCell ref="H20:J20"/>
    <mergeCell ref="L20:O20"/>
    <mergeCell ref="H21:J21"/>
    <mergeCell ref="L21:O21"/>
    <mergeCell ref="M45:M46"/>
    <mergeCell ref="N45:N46"/>
    <mergeCell ref="R49:R50"/>
    <mergeCell ref="S49:S50"/>
    <mergeCell ref="T49:T50"/>
    <mergeCell ref="U49:U50"/>
    <mergeCell ref="M51:M52"/>
    <mergeCell ref="N51:N52"/>
    <mergeCell ref="O51:O52"/>
    <mergeCell ref="P51:P52"/>
    <mergeCell ref="Q51:Q52"/>
    <mergeCell ref="R51:R52"/>
    <mergeCell ref="S51:S52"/>
    <mergeCell ref="T51:T52"/>
    <mergeCell ref="U51:U52"/>
    <mergeCell ref="M49:M50"/>
    <mergeCell ref="N49:N50"/>
    <mergeCell ref="O49:O50"/>
    <mergeCell ref="P49:P50"/>
    <mergeCell ref="Q49:Q50"/>
    <mergeCell ref="U59:U60"/>
    <mergeCell ref="M57:M58"/>
    <mergeCell ref="N57:N58"/>
    <mergeCell ref="O57:O58"/>
    <mergeCell ref="P57:P58"/>
    <mergeCell ref="Q57:Q58"/>
    <mergeCell ref="R53:R54"/>
    <mergeCell ref="S53:S54"/>
    <mergeCell ref="T53:T54"/>
    <mergeCell ref="U53:U54"/>
    <mergeCell ref="M55:M56"/>
    <mergeCell ref="N55:N56"/>
    <mergeCell ref="O55:O56"/>
    <mergeCell ref="P55:P56"/>
    <mergeCell ref="Q55:Q56"/>
    <mergeCell ref="R55:R56"/>
    <mergeCell ref="S55:S56"/>
    <mergeCell ref="T55:T56"/>
    <mergeCell ref="U55:U56"/>
    <mergeCell ref="M53:M54"/>
    <mergeCell ref="N53:N54"/>
    <mergeCell ref="O53:O54"/>
    <mergeCell ref="P53:P54"/>
    <mergeCell ref="Q53:Q54"/>
    <mergeCell ref="B2:U4"/>
    <mergeCell ref="M67:X67"/>
    <mergeCell ref="R61:R62"/>
    <mergeCell ref="S61:S62"/>
    <mergeCell ref="T61:T62"/>
    <mergeCell ref="U61:U62"/>
    <mergeCell ref="M64:X64"/>
    <mergeCell ref="M61:M62"/>
    <mergeCell ref="N61:N62"/>
    <mergeCell ref="O61:O62"/>
    <mergeCell ref="P61:P62"/>
    <mergeCell ref="Q61:Q62"/>
    <mergeCell ref="R57:R58"/>
    <mergeCell ref="S57:S58"/>
    <mergeCell ref="T57:T58"/>
    <mergeCell ref="U57:U58"/>
    <mergeCell ref="M59:M60"/>
    <mergeCell ref="N59:N60"/>
    <mergeCell ref="O59:O60"/>
    <mergeCell ref="P59:P60"/>
    <mergeCell ref="Q59:Q60"/>
    <mergeCell ref="R59:R60"/>
    <mergeCell ref="S59:S60"/>
    <mergeCell ref="T59:T60"/>
  </mergeCells>
  <conditionalFormatting sqref="A43">
    <cfRule type="expression" dxfId="15" priority="1" stopIfTrue="1">
      <formula>OR(ROW()=CELL("ligne"),COLUMN()=CELL("colonne"))</formula>
    </cfRule>
  </conditionalFormatting>
  <conditionalFormatting sqref="A6">
    <cfRule type="expression" dxfId="14" priority="3" stopIfTrue="1">
      <formula>OR(ROW()=CELL("ligne"),COLUMN()=CELL("colonne"))</formula>
    </cfRule>
  </conditionalFormatting>
  <conditionalFormatting sqref="A20">
    <cfRule type="expression" dxfId="13" priority="2" stopIfTrue="1">
      <formula>OR(ROW()=CELL("ligne"),COLUMN()=CELL("colonne"))</formula>
    </cfRule>
  </conditionalFormatting>
  <hyperlinks>
    <hyperlink ref="B119" r:id="rId1" xr:uid="{00000000-0004-0000-0A00-000000000000}"/>
    <hyperlink ref="B123" r:id="rId2" xr:uid="{00000000-0004-0000-0A00-000001000000}"/>
    <hyperlink ref="B78" r:id="rId3" xr:uid="{00000000-0004-0000-0A00-000002000000}"/>
    <hyperlink ref="B84" r:id="rId4" xr:uid="{00000000-0004-0000-0A00-000003000000}"/>
    <hyperlink ref="B89" r:id="rId5" xr:uid="{00000000-0004-0000-0A00-000004000000}"/>
    <hyperlink ref="B92" r:id="rId6" xr:uid="{00000000-0004-0000-0A00-000005000000}"/>
    <hyperlink ref="B162" r:id="rId7" display="https://www.meilleurduchef.com/cgi/mdc/l/fr/boutique/patisserie-boulangerie/cercles-cadres/cercle-tarte.html" xr:uid="{00000000-0004-0000-0A00-000006000000}"/>
    <hyperlink ref="B152" r:id="rId8" xr:uid="{00000000-0004-0000-0A00-000007000000}"/>
    <hyperlink ref="B155" r:id="rId9" xr:uid="{00000000-0004-0000-0A00-000008000000}"/>
    <hyperlink ref="B157" r:id="rId10" xr:uid="{00000000-0004-0000-0A00-000009000000}"/>
    <hyperlink ref="B160" r:id="rId11" xr:uid="{00000000-0004-0000-0A00-00000A000000}"/>
    <hyperlink ref="B140" r:id="rId12" xr:uid="{00000000-0004-0000-0A00-00000B000000}"/>
    <hyperlink ref="B142" r:id="rId13" xr:uid="{00000000-0004-0000-0A00-00000C000000}"/>
    <hyperlink ref="B144" r:id="rId14" xr:uid="{00000000-0004-0000-0A00-00000D000000}"/>
    <hyperlink ref="B147" r:id="rId15" xr:uid="{00000000-0004-0000-0A00-00000E000000}"/>
    <hyperlink ref="B97" r:id="rId16" xr:uid="{00000000-0004-0000-0A00-00000F000000}"/>
    <hyperlink ref="B103" r:id="rId17" xr:uid="{00000000-0004-0000-0A00-000010000000}"/>
    <hyperlink ref="B106" r:id="rId18" xr:uid="{00000000-0004-0000-0A00-000011000000}"/>
    <hyperlink ref="B149" r:id="rId19" xr:uid="{00000000-0004-0000-0A00-000012000000}"/>
    <hyperlink ref="B54" r:id="rId20" display="http://www.unitjuggler.com/density-conversions.html" xr:uid="{00000000-0004-0000-0A00-000013000000}"/>
    <hyperlink ref="B57" r:id="rId21" xr:uid="{00000000-0004-0000-0A00-000014000000}"/>
    <hyperlink ref="B125" r:id="rId22" xr:uid="{00000000-0004-0000-0A00-000015000000}"/>
    <hyperlink ref="B135" r:id="rId23" xr:uid="{00000000-0004-0000-0A00-000016000000}"/>
    <hyperlink ref="B60" r:id="rId24" location="cite_note-9" xr:uid="{00000000-0004-0000-0A00-000017000000}"/>
    <hyperlink ref="B129" r:id="rId25" xr:uid="{00000000-0004-0000-0A00-000018000000}"/>
    <hyperlink ref="B64" r:id="rId26" xr:uid="{00000000-0004-0000-0A00-000019000000}"/>
    <hyperlink ref="B100" r:id="rId27" xr:uid="{00000000-0004-0000-0A00-00001A000000}"/>
  </hyperlinks>
  <pageMargins left="0.7" right="0.7" top="0.75" bottom="0.75" header="0.3" footer="0.3"/>
  <drawing r:id="rId2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C98F6-E078-4405-AC7D-E2CBB6A12592}">
  <dimension ref="A2:U64"/>
  <sheetViews>
    <sheetView zoomScaleNormal="100" workbookViewId="0">
      <selection activeCell="S20" sqref="S20"/>
    </sheetView>
  </sheetViews>
  <sheetFormatPr baseColWidth="10" defaultRowHeight="15.75" x14ac:dyDescent="0.25"/>
  <cols>
    <col min="1" max="16384" width="11.42578125" style="3623"/>
  </cols>
  <sheetData>
    <row r="2" spans="1:17" s="3620" customFormat="1" ht="33" x14ac:dyDescent="0.45">
      <c r="A2" s="3643">
        <f>(ROW())</f>
        <v>2</v>
      </c>
      <c r="B2" s="3644" t="s">
        <v>355</v>
      </c>
      <c r="C2" s="3644"/>
      <c r="D2" s="3644"/>
      <c r="E2" s="3644"/>
      <c r="F2" s="3644"/>
      <c r="G2" s="3644"/>
      <c r="H2" s="3644"/>
      <c r="I2" s="3644"/>
      <c r="J2" s="3644"/>
      <c r="K2" s="3644"/>
      <c r="L2" s="3644"/>
      <c r="M2" s="3644"/>
      <c r="N2" s="3644"/>
      <c r="O2" s="3644"/>
      <c r="P2" s="3644"/>
      <c r="Q2" s="3644"/>
    </row>
    <row r="3" spans="1:17" s="3620" customFormat="1" ht="15" x14ac:dyDescent="0.25">
      <c r="A3" s="3645"/>
      <c r="B3" s="1729"/>
      <c r="C3" s="3646"/>
      <c r="D3" s="3646"/>
      <c r="E3" s="3646"/>
      <c r="F3" s="3646"/>
      <c r="G3" s="3646"/>
      <c r="H3" s="3646"/>
      <c r="I3" s="3646"/>
      <c r="J3" s="1733"/>
      <c r="K3" s="1729"/>
      <c r="L3" s="1729"/>
      <c r="M3" s="3645"/>
      <c r="N3" s="3645"/>
      <c r="O3" s="3645"/>
      <c r="P3" s="3645"/>
      <c r="Q3" s="3645"/>
    </row>
    <row r="4" spans="1:17" s="3620" customFormat="1" ht="27" customHeight="1" x14ac:dyDescent="0.25">
      <c r="A4" s="3647" t="s">
        <v>0</v>
      </c>
      <c r="B4" s="3648" t="s">
        <v>1256</v>
      </c>
      <c r="C4" s="3648"/>
      <c r="D4" s="3648"/>
      <c r="E4" s="3648"/>
      <c r="F4" s="3648"/>
      <c r="G4" s="3648"/>
      <c r="H4" s="3648"/>
      <c r="I4" s="3648"/>
      <c r="J4" s="3648"/>
      <c r="K4" s="3648"/>
      <c r="L4" s="3648"/>
      <c r="M4" s="3648"/>
      <c r="N4" s="3648"/>
      <c r="O4" s="3648"/>
      <c r="P4" s="3648"/>
      <c r="Q4" s="3648"/>
    </row>
    <row r="5" spans="1:17" s="3620" customFormat="1" ht="27" customHeight="1" x14ac:dyDescent="0.25">
      <c r="A5" s="3649"/>
      <c r="B5" s="3648"/>
      <c r="C5" s="3648"/>
      <c r="D5" s="3648"/>
      <c r="E5" s="3648"/>
      <c r="F5" s="3648"/>
      <c r="G5" s="3648"/>
      <c r="H5" s="3648"/>
      <c r="I5" s="3648"/>
      <c r="J5" s="3648"/>
      <c r="K5" s="3648"/>
      <c r="L5" s="3648"/>
      <c r="M5" s="3648"/>
      <c r="N5" s="3648"/>
      <c r="O5" s="3648"/>
      <c r="P5" s="3648"/>
      <c r="Q5" s="3648"/>
    </row>
    <row r="6" spans="1:17" s="3620" customFormat="1" ht="15" x14ac:dyDescent="0.25">
      <c r="A6" s="3645"/>
      <c r="B6" s="1729"/>
      <c r="C6" s="3646"/>
      <c r="D6" s="3646"/>
      <c r="E6" s="3646"/>
      <c r="F6" s="3646"/>
      <c r="G6" s="3646"/>
      <c r="H6" s="3646"/>
      <c r="I6" s="3646"/>
      <c r="J6" s="1733"/>
      <c r="K6" s="1729"/>
      <c r="L6" s="1729"/>
      <c r="M6" s="3645"/>
      <c r="N6" s="3645"/>
      <c r="O6" s="3645"/>
      <c r="P6" s="3645"/>
      <c r="Q6" s="3645"/>
    </row>
    <row r="7" spans="1:17" s="3620" customFormat="1" ht="15" customHeight="1" x14ac:dyDescent="0.25">
      <c r="A7" s="3645"/>
      <c r="B7" s="3650" t="s">
        <v>1257</v>
      </c>
      <c r="C7" s="3650"/>
      <c r="D7" s="3646"/>
      <c r="E7" s="3646"/>
      <c r="F7" s="3645"/>
      <c r="G7" s="3645"/>
      <c r="H7" s="3651"/>
      <c r="I7" s="3651"/>
      <c r="J7" s="3650" t="s">
        <v>1258</v>
      </c>
      <c r="K7" s="3650"/>
      <c r="L7" s="1729"/>
      <c r="M7" s="3645"/>
      <c r="N7" s="3645"/>
      <c r="O7" s="3645"/>
      <c r="P7" s="3645"/>
      <c r="Q7" s="3645"/>
    </row>
    <row r="8" spans="1:17" s="3620" customFormat="1" ht="15" customHeight="1" x14ac:dyDescent="0.25">
      <c r="A8" s="3645"/>
      <c r="B8" s="3652" t="str">
        <f>B18</f>
        <v>B18</v>
      </c>
      <c r="C8" s="3653" t="s">
        <v>1259</v>
      </c>
      <c r="D8" s="3646"/>
      <c r="E8" s="3646"/>
      <c r="F8" s="3645"/>
      <c r="G8" s="3645"/>
      <c r="H8" s="3651"/>
      <c r="I8" s="3651"/>
      <c r="J8" s="3652" t="str">
        <f>M30</f>
        <v>M30</v>
      </c>
      <c r="K8" s="3653" t="s">
        <v>1259</v>
      </c>
      <c r="L8" s="1729"/>
      <c r="M8" s="3645"/>
      <c r="N8" s="3645"/>
      <c r="O8" s="3645"/>
      <c r="P8" s="3645"/>
      <c r="Q8" s="3645"/>
    </row>
    <row r="9" spans="1:17" s="3620" customFormat="1" ht="15" customHeight="1" x14ac:dyDescent="0.25">
      <c r="A9" s="3645"/>
      <c r="B9" s="3654"/>
      <c r="C9" s="3646"/>
      <c r="D9" s="3646"/>
      <c r="E9" s="3646"/>
      <c r="F9" s="3645"/>
      <c r="G9" s="3645"/>
      <c r="H9" s="3651"/>
      <c r="I9" s="3651"/>
      <c r="J9" s="3654"/>
      <c r="K9" s="3646"/>
      <c r="L9" s="1729"/>
      <c r="M9" s="3645"/>
      <c r="N9" s="3645"/>
      <c r="O9" s="3645"/>
      <c r="P9" s="3645"/>
      <c r="Q9" s="3645"/>
    </row>
    <row r="10" spans="1:17" s="3620" customFormat="1" ht="15" customHeight="1" x14ac:dyDescent="0.25">
      <c r="A10" s="3645"/>
      <c r="B10" s="3650" t="s">
        <v>1260</v>
      </c>
      <c r="C10" s="3650"/>
      <c r="D10" s="3646"/>
      <c r="E10" s="3646"/>
      <c r="F10" s="3645"/>
      <c r="G10" s="3645"/>
      <c r="H10" s="3651"/>
      <c r="I10" s="3651"/>
      <c r="J10" s="3650" t="s">
        <v>355</v>
      </c>
      <c r="K10" s="3650"/>
      <c r="L10" s="1729"/>
      <c r="M10" s="3645"/>
      <c r="N10" s="3645"/>
      <c r="O10" s="3645"/>
      <c r="P10" s="3645"/>
      <c r="Q10" s="3645"/>
    </row>
    <row r="11" spans="1:17" s="3620" customFormat="1" ht="15" customHeight="1" x14ac:dyDescent="0.25">
      <c r="A11" s="3645"/>
      <c r="B11" s="3652" t="str">
        <f>J18</f>
        <v>J18</v>
      </c>
      <c r="C11" s="3653" t="s">
        <v>1259</v>
      </c>
      <c r="D11" s="3646"/>
      <c r="E11" s="3646"/>
      <c r="F11" s="3645"/>
      <c r="G11" s="3645"/>
      <c r="H11" s="3651"/>
      <c r="I11" s="3651"/>
      <c r="J11" s="3652" t="str">
        <f>B53</f>
        <v>B53</v>
      </c>
      <c r="K11" s="3653" t="s">
        <v>1259</v>
      </c>
      <c r="L11" s="1729"/>
      <c r="M11" s="3645"/>
      <c r="N11" s="3645"/>
      <c r="O11" s="3645"/>
      <c r="P11" s="3645"/>
      <c r="Q11" s="3645"/>
    </row>
    <row r="12" spans="1:17" s="3620" customFormat="1" ht="15" customHeight="1" x14ac:dyDescent="0.25">
      <c r="A12" s="3645"/>
      <c r="B12" s="3654"/>
      <c r="C12" s="3646"/>
      <c r="D12" s="3646"/>
      <c r="E12" s="3646"/>
      <c r="F12" s="3645"/>
      <c r="G12" s="3645"/>
      <c r="H12" s="3651"/>
      <c r="I12" s="3651"/>
      <c r="J12" s="3654"/>
      <c r="K12" s="3646"/>
      <c r="L12" s="1729"/>
      <c r="M12" s="3645"/>
      <c r="N12" s="3645"/>
      <c r="O12" s="3645"/>
      <c r="P12" s="3645"/>
      <c r="Q12" s="3645"/>
    </row>
    <row r="13" spans="1:17" s="3620" customFormat="1" ht="15" customHeight="1" x14ac:dyDescent="0.25">
      <c r="A13" s="3645"/>
      <c r="B13" s="3650" t="s">
        <v>1261</v>
      </c>
      <c r="C13" s="3650"/>
      <c r="D13" s="3646"/>
      <c r="E13" s="3646"/>
      <c r="F13" s="3645"/>
      <c r="G13" s="3645"/>
      <c r="H13" s="3651"/>
      <c r="I13" s="3651"/>
      <c r="J13" s="3650" t="s">
        <v>1262</v>
      </c>
      <c r="K13" s="3650"/>
      <c r="L13" s="1729"/>
      <c r="M13" s="3645"/>
      <c r="N13" s="3645"/>
      <c r="O13" s="3645"/>
      <c r="P13" s="3645"/>
      <c r="Q13" s="3645"/>
    </row>
    <row r="14" spans="1:17" s="3620" customFormat="1" ht="15" customHeight="1" x14ac:dyDescent="0.25">
      <c r="A14" s="3645"/>
      <c r="B14" s="3652" t="str">
        <f>G30</f>
        <v>G30</v>
      </c>
      <c r="C14" s="3653" t="s">
        <v>1259</v>
      </c>
      <c r="D14" s="3646"/>
      <c r="E14" s="3646"/>
      <c r="F14" s="3645"/>
      <c r="G14" s="3645"/>
      <c r="H14" s="3651"/>
      <c r="I14" s="3651"/>
      <c r="J14" s="3652" t="str">
        <f>K53</f>
        <v>K53</v>
      </c>
      <c r="K14" s="3653" t="s">
        <v>1259</v>
      </c>
      <c r="L14" s="1729"/>
      <c r="M14" s="3645"/>
      <c r="N14" s="3645"/>
      <c r="O14" s="3645"/>
      <c r="P14" s="3645"/>
      <c r="Q14" s="3645"/>
    </row>
    <row r="15" spans="1:17" s="3620" customFormat="1" ht="15" customHeight="1" x14ac:dyDescent="0.25">
      <c r="A15" s="3645"/>
      <c r="B15" s="1729"/>
      <c r="C15" s="3646"/>
      <c r="D15" s="3646"/>
      <c r="E15" s="3646"/>
      <c r="F15" s="3645"/>
      <c r="G15" s="3645"/>
      <c r="H15" s="3651"/>
      <c r="I15" s="3651"/>
      <c r="J15" s="1733"/>
      <c r="K15" s="1729"/>
      <c r="L15" s="1729"/>
      <c r="M15" s="3645"/>
      <c r="N15" s="3645"/>
      <c r="O15" s="3645"/>
      <c r="P15" s="3645"/>
      <c r="Q15" s="3645"/>
    </row>
    <row r="16" spans="1:17" s="3620" customFormat="1" thickBot="1" x14ac:dyDescent="0.3">
      <c r="A16" s="3645"/>
      <c r="B16" s="1729"/>
      <c r="C16" s="3646"/>
      <c r="D16" s="3646"/>
      <c r="E16" s="3646"/>
      <c r="F16" s="3646"/>
      <c r="G16" s="3646"/>
      <c r="H16" s="3646"/>
      <c r="I16" s="3646"/>
      <c r="J16" s="1729"/>
      <c r="K16" s="1729"/>
      <c r="L16" s="1729"/>
      <c r="M16" s="3645"/>
      <c r="N16" s="3645"/>
      <c r="O16" s="3645"/>
      <c r="P16" s="3645"/>
      <c r="Q16" s="3645"/>
    </row>
    <row r="17" spans="1:21" s="3620" customFormat="1" x14ac:dyDescent="0.25">
      <c r="A17" s="3655" t="s">
        <v>0</v>
      </c>
      <c r="B17" s="3656" t="s">
        <v>1257</v>
      </c>
      <c r="C17" s="3657"/>
      <c r="D17" s="3657"/>
      <c r="E17" s="3657"/>
      <c r="F17" s="3657"/>
      <c r="G17" s="3658"/>
      <c r="H17" s="3646"/>
      <c r="I17" s="3655" t="s">
        <v>0</v>
      </c>
      <c r="J17" s="3656" t="s">
        <v>1260</v>
      </c>
      <c r="K17" s="3657"/>
      <c r="L17" s="3657"/>
      <c r="M17" s="3657"/>
      <c r="N17" s="3657"/>
      <c r="O17" s="3658"/>
      <c r="P17" s="3645"/>
      <c r="Q17" s="3645"/>
    </row>
    <row r="18" spans="1:21" s="3620" customFormat="1" ht="18.75" x14ac:dyDescent="0.25">
      <c r="A18" s="3659" t="str">
        <f>B17</f>
        <v>conversion : volume Centilitres / poids</v>
      </c>
      <c r="B18" s="3660" t="str">
        <f>ADDRESS(ROW(),COLUMN(),4)</f>
        <v>B18</v>
      </c>
      <c r="C18" s="3661" t="s">
        <v>1259</v>
      </c>
      <c r="D18" s="3662"/>
      <c r="E18" s="3663"/>
      <c r="F18" s="3664"/>
      <c r="G18" s="3665"/>
      <c r="H18" s="3623"/>
      <c r="I18" s="3659" t="str">
        <f>J17</f>
        <v>conversion : volume Décilitres / poids</v>
      </c>
      <c r="J18" s="3660" t="str">
        <f>ADDRESS(ROW(),COLUMN(),4)</f>
        <v>J18</v>
      </c>
      <c r="K18" s="3661" t="s">
        <v>1259</v>
      </c>
      <c r="L18" s="3662"/>
      <c r="M18" s="3663"/>
      <c r="N18" s="3664"/>
      <c r="O18" s="3665"/>
      <c r="P18" s="3645"/>
      <c r="Q18" s="3645"/>
    </row>
    <row r="19" spans="1:21" s="3620" customFormat="1" ht="15" customHeight="1" x14ac:dyDescent="0.25">
      <c r="A19" s="3659"/>
      <c r="B19" s="3666" t="s">
        <v>136</v>
      </c>
      <c r="C19" s="3667"/>
      <c r="D19" s="3668" t="s">
        <v>1263</v>
      </c>
      <c r="E19" s="3669" t="s">
        <v>1264</v>
      </c>
      <c r="F19" s="3670" t="s">
        <v>146</v>
      </c>
      <c r="G19" s="3671"/>
      <c r="H19" s="3646"/>
      <c r="I19" s="3659"/>
      <c r="J19" s="3666" t="s">
        <v>136</v>
      </c>
      <c r="K19" s="3667"/>
      <c r="L19" s="3668" t="s">
        <v>1263</v>
      </c>
      <c r="M19" s="3669" t="s">
        <v>1264</v>
      </c>
      <c r="N19" s="3670" t="s">
        <v>146</v>
      </c>
      <c r="O19" s="3671"/>
      <c r="P19" s="3645"/>
      <c r="Q19" s="3645"/>
    </row>
    <row r="20" spans="1:21" s="3620" customFormat="1" ht="15" customHeight="1" x14ac:dyDescent="0.25">
      <c r="A20" s="3659"/>
      <c r="B20" s="3672">
        <v>20</v>
      </c>
      <c r="C20" s="3673">
        <f>B20/100</f>
        <v>0.2</v>
      </c>
      <c r="D20" s="3674" t="s">
        <v>879</v>
      </c>
      <c r="E20" s="3675">
        <v>1</v>
      </c>
      <c r="F20" s="3676">
        <f>(B20*E20)*10</f>
        <v>200</v>
      </c>
      <c r="G20" s="3677">
        <f>F20/1000</f>
        <v>0.2</v>
      </c>
      <c r="H20" s="3646"/>
      <c r="I20" s="3659"/>
      <c r="J20" s="3678">
        <v>10</v>
      </c>
      <c r="K20" s="3673">
        <f>J20/10</f>
        <v>1</v>
      </c>
      <c r="L20" s="3674" t="s">
        <v>879</v>
      </c>
      <c r="M20" s="3675">
        <v>1</v>
      </c>
      <c r="N20" s="3676">
        <f>(J20*M20)*100</f>
        <v>1000</v>
      </c>
      <c r="O20" s="3677">
        <f>N20/1000</f>
        <v>1</v>
      </c>
      <c r="P20" s="3645"/>
      <c r="Q20" s="3645"/>
    </row>
    <row r="21" spans="1:21" s="3620" customFormat="1" ht="15" customHeight="1" x14ac:dyDescent="0.25">
      <c r="A21" s="3659"/>
      <c r="B21" s="3672"/>
      <c r="C21" s="3673"/>
      <c r="D21" s="3674" t="s">
        <v>1265</v>
      </c>
      <c r="E21" s="3675">
        <v>1.03</v>
      </c>
      <c r="F21" s="3676">
        <f>(B20*E21)*10</f>
        <v>206</v>
      </c>
      <c r="G21" s="3677">
        <f>F21/1000</f>
        <v>0.20599999999999999</v>
      </c>
      <c r="H21" s="3646"/>
      <c r="I21" s="3659"/>
      <c r="J21" s="3678"/>
      <c r="K21" s="3673"/>
      <c r="L21" s="3674" t="s">
        <v>1265</v>
      </c>
      <c r="M21" s="3675">
        <v>1.03</v>
      </c>
      <c r="N21" s="3676">
        <f>(J20*M21)*100</f>
        <v>1030</v>
      </c>
      <c r="O21" s="3677">
        <f>N21/1000</f>
        <v>1.03</v>
      </c>
      <c r="P21" s="3645"/>
      <c r="Q21" s="3645"/>
    </row>
    <row r="22" spans="1:21" s="3620" customFormat="1" ht="15" customHeight="1" x14ac:dyDescent="0.25">
      <c r="A22" s="3659"/>
      <c r="B22" s="3672"/>
      <c r="C22" s="3673"/>
      <c r="D22" s="3674" t="s">
        <v>1266</v>
      </c>
      <c r="E22" s="3675">
        <v>1.0149999999999999</v>
      </c>
      <c r="F22" s="3676">
        <f>(E22*B20)*10</f>
        <v>202.99999999999997</v>
      </c>
      <c r="G22" s="3677">
        <f>F22/1000</f>
        <v>0.20299999999999996</v>
      </c>
      <c r="H22" s="3646"/>
      <c r="I22" s="3659"/>
      <c r="J22" s="3678"/>
      <c r="K22" s="3673"/>
      <c r="L22" s="3674" t="s">
        <v>1266</v>
      </c>
      <c r="M22" s="3675">
        <v>1.0149999999999999</v>
      </c>
      <c r="N22" s="3676">
        <f>(M22*J20)*100</f>
        <v>1014.9999999999999</v>
      </c>
      <c r="O22" s="3677">
        <f>N22/1000</f>
        <v>1.0149999999999999</v>
      </c>
      <c r="P22" s="3645"/>
      <c r="Q22" s="3645"/>
    </row>
    <row r="23" spans="1:21" s="3620" customFormat="1" ht="15.75" customHeight="1" x14ac:dyDescent="0.25">
      <c r="A23" s="3659"/>
      <c r="B23" s="3672"/>
      <c r="C23" s="3673"/>
      <c r="D23" s="3674" t="s">
        <v>1267</v>
      </c>
      <c r="E23" s="3675">
        <v>0.92</v>
      </c>
      <c r="F23" s="3676">
        <f>(E23*B20)*10</f>
        <v>184.00000000000003</v>
      </c>
      <c r="G23" s="3677">
        <f>F23/1000</f>
        <v>0.18400000000000002</v>
      </c>
      <c r="H23" s="3646"/>
      <c r="I23" s="3659"/>
      <c r="J23" s="3678"/>
      <c r="K23" s="3673"/>
      <c r="L23" s="3674" t="s">
        <v>1267</v>
      </c>
      <c r="M23" s="3675">
        <v>0.92</v>
      </c>
      <c r="N23" s="3676">
        <f>(M23*J20)*100</f>
        <v>920.00000000000011</v>
      </c>
      <c r="O23" s="3677">
        <f>N23/1000</f>
        <v>0.92000000000000015</v>
      </c>
      <c r="P23" s="3645"/>
      <c r="Q23" s="3645"/>
    </row>
    <row r="24" spans="1:21" s="3620" customFormat="1" ht="15" x14ac:dyDescent="0.25">
      <c r="A24" s="3659"/>
      <c r="B24" s="3672"/>
      <c r="C24" s="3673"/>
      <c r="D24" s="3674" t="s">
        <v>1268</v>
      </c>
      <c r="E24" s="3675">
        <v>0.8</v>
      </c>
      <c r="F24" s="3676">
        <f>(E24*B20)*10</f>
        <v>160</v>
      </c>
      <c r="G24" s="3677">
        <f>F24/1000</f>
        <v>0.16</v>
      </c>
      <c r="H24" s="3646"/>
      <c r="I24" s="3659"/>
      <c r="J24" s="3678"/>
      <c r="K24" s="3673"/>
      <c r="L24" s="3674" t="s">
        <v>1268</v>
      </c>
      <c r="M24" s="3675">
        <v>0.8</v>
      </c>
      <c r="N24" s="3676">
        <f>(M24*J20)*100</f>
        <v>800</v>
      </c>
      <c r="O24" s="3677">
        <f>N24/1000</f>
        <v>0.8</v>
      </c>
      <c r="P24" s="3645"/>
      <c r="Q24" s="3645"/>
    </row>
    <row r="25" spans="1:21" s="3620" customFormat="1" ht="16.5" thickBot="1" x14ac:dyDescent="0.3">
      <c r="A25" s="3659"/>
      <c r="B25" s="3679" t="s">
        <v>1269</v>
      </c>
      <c r="C25" s="3680"/>
      <c r="D25" s="3680"/>
      <c r="E25" s="3680"/>
      <c r="F25" s="3680"/>
      <c r="G25" s="3681"/>
      <c r="H25" s="3623"/>
      <c r="I25" s="3659"/>
      <c r="J25" s="3679" t="s">
        <v>1269</v>
      </c>
      <c r="K25" s="3680"/>
      <c r="L25" s="3680"/>
      <c r="M25" s="3680"/>
      <c r="N25" s="3680"/>
      <c r="O25" s="3681"/>
      <c r="P25" s="3645"/>
      <c r="Q25" s="3645"/>
    </row>
    <row r="26" spans="1:21" s="3620" customFormat="1" ht="15" x14ac:dyDescent="0.25">
      <c r="A26" s="3645"/>
      <c r="B26" s="1729"/>
      <c r="C26" s="3646"/>
      <c r="D26" s="3646"/>
      <c r="E26" s="3646"/>
      <c r="F26" s="3646"/>
      <c r="G26" s="3646"/>
      <c r="H26" s="3646"/>
      <c r="I26" s="3646"/>
      <c r="J26" s="1729"/>
      <c r="K26" s="1729"/>
      <c r="L26" s="1729"/>
      <c r="M26" s="3645"/>
      <c r="N26" s="3645"/>
      <c r="O26" s="3645"/>
      <c r="P26" s="3645"/>
      <c r="Q26" s="3645"/>
    </row>
    <row r="27" spans="1:21" s="3620" customFormat="1" thickBot="1" x14ac:dyDescent="0.3">
      <c r="A27" s="3645"/>
      <c r="B27" s="1729"/>
      <c r="C27" s="3646"/>
      <c r="D27" s="3646"/>
      <c r="E27" s="3646"/>
      <c r="F27" s="3646"/>
      <c r="G27" s="3646"/>
      <c r="H27" s="3646"/>
      <c r="I27" s="3646"/>
      <c r="J27" s="1729"/>
      <c r="K27" s="1729"/>
      <c r="L27" s="1729"/>
      <c r="M27" s="3645"/>
      <c r="N27" s="3645"/>
      <c r="O27" s="3645"/>
      <c r="P27" s="3645"/>
      <c r="Q27" s="3645"/>
      <c r="U27" s="1729"/>
    </row>
    <row r="28" spans="1:21" s="3620" customFormat="1" ht="15.75" customHeight="1" x14ac:dyDescent="0.25">
      <c r="A28" s="3645"/>
      <c r="B28" s="1729"/>
      <c r="C28" s="3646"/>
      <c r="D28" s="3646"/>
      <c r="E28" s="3646"/>
      <c r="F28" s="3655" t="s">
        <v>0</v>
      </c>
      <c r="G28" s="3682" t="s">
        <v>1261</v>
      </c>
      <c r="H28" s="3683"/>
      <c r="I28" s="3683"/>
      <c r="J28" s="3684"/>
      <c r="K28" s="1729"/>
      <c r="L28" s="3655" t="s">
        <v>0</v>
      </c>
      <c r="M28" s="3682" t="s">
        <v>1258</v>
      </c>
      <c r="N28" s="3683"/>
      <c r="O28" s="3683"/>
      <c r="P28" s="3684"/>
      <c r="Q28" s="3645"/>
      <c r="U28" s="3645"/>
    </row>
    <row r="29" spans="1:21" s="3620" customFormat="1" ht="15.75" customHeight="1" thickBot="1" x14ac:dyDescent="0.3">
      <c r="A29" s="3645"/>
      <c r="B29" s="1729"/>
      <c r="C29" s="3646"/>
      <c r="D29" s="3646"/>
      <c r="E29" s="3646"/>
      <c r="F29" s="3659" t="str">
        <f>G28</f>
        <v xml:space="preserve">Aide mémoire Volumes sur la base eau : 1L = 1Kg - 1 gr = 0.001Kg  &gt; 2 zéros après la virgule du Kg </v>
      </c>
      <c r="G29" s="3685"/>
      <c r="H29" s="3686"/>
      <c r="I29" s="3686"/>
      <c r="J29" s="3687"/>
      <c r="K29" s="1729"/>
      <c r="L29" s="3659" t="str">
        <f>M28</f>
        <v xml:space="preserve">Aide mémoire Poids sur la base eau : 1L = 1Kg - 1 gr = 0.001Kg  &gt; 2 zéros après la virgule du Kg </v>
      </c>
      <c r="M29" s="3688"/>
      <c r="N29" s="3689"/>
      <c r="O29" s="3689"/>
      <c r="P29" s="3690"/>
      <c r="Q29" s="3645"/>
    </row>
    <row r="30" spans="1:21" s="3620" customFormat="1" ht="15.75" customHeight="1" x14ac:dyDescent="0.25">
      <c r="A30" s="3645"/>
      <c r="B30" s="1729"/>
      <c r="C30" s="3646"/>
      <c r="D30" s="3646"/>
      <c r="E30" s="3646"/>
      <c r="F30" s="3659"/>
      <c r="G30" s="3691" t="str">
        <f>ADDRESS(ROW(),COLUMN(),4)</f>
        <v>G30</v>
      </c>
      <c r="H30" s="3692" t="s">
        <v>1259</v>
      </c>
      <c r="I30" s="3693"/>
      <c r="J30" s="3694"/>
      <c r="K30" s="3645"/>
      <c r="L30" s="3659"/>
      <c r="M30" s="3691" t="str">
        <f>ADDRESS(ROW(),COLUMN(),4)</f>
        <v>M30</v>
      </c>
      <c r="N30" s="3692" t="s">
        <v>1259</v>
      </c>
      <c r="O30" s="3693"/>
      <c r="P30" s="3694"/>
      <c r="Q30" s="3645"/>
    </row>
    <row r="31" spans="1:21" s="3620" customFormat="1" ht="16.5" thickBot="1" x14ac:dyDescent="0.3">
      <c r="A31" s="3645"/>
      <c r="B31" s="1729"/>
      <c r="C31" s="1729"/>
      <c r="D31" s="1729"/>
      <c r="E31" s="1729"/>
      <c r="F31" s="3659"/>
      <c r="G31" s="3695" t="s">
        <v>32</v>
      </c>
      <c r="H31" s="3696" t="s">
        <v>435</v>
      </c>
      <c r="I31" s="3696" t="s">
        <v>436</v>
      </c>
      <c r="J31" s="3697" t="s">
        <v>437</v>
      </c>
      <c r="K31" s="3645"/>
      <c r="L31" s="3659"/>
      <c r="M31" s="3698" t="s">
        <v>1270</v>
      </c>
      <c r="N31" s="3699"/>
      <c r="O31" s="3699"/>
      <c r="P31" s="3700"/>
      <c r="Q31" s="3645"/>
    </row>
    <row r="32" spans="1:21" s="3620" customFormat="1" ht="19.5" customHeight="1" x14ac:dyDescent="0.25">
      <c r="A32" s="3645"/>
      <c r="B32" s="1729"/>
      <c r="C32" s="1729"/>
      <c r="D32" s="1729"/>
      <c r="E32" s="1729"/>
      <c r="F32" s="3659"/>
      <c r="G32" s="3701" t="s">
        <v>432</v>
      </c>
      <c r="H32" s="3702"/>
      <c r="I32" s="3702"/>
      <c r="J32" s="3703"/>
      <c r="K32" s="3645"/>
      <c r="L32" s="3659"/>
      <c r="M32" s="3704" t="s">
        <v>1271</v>
      </c>
      <c r="N32" s="3705"/>
      <c r="O32" s="3705"/>
      <c r="P32" s="3706"/>
      <c r="Q32" s="3645"/>
    </row>
    <row r="33" spans="1:17" s="3620" customFormat="1" ht="15.75" customHeight="1" x14ac:dyDescent="0.25">
      <c r="A33" s="3645"/>
      <c r="B33" s="1729"/>
      <c r="C33" s="1729"/>
      <c r="D33" s="1729"/>
      <c r="E33" s="1729"/>
      <c r="F33" s="3659"/>
      <c r="G33" s="3707" t="s">
        <v>434</v>
      </c>
      <c r="H33" s="3708" t="s">
        <v>35</v>
      </c>
      <c r="I33" s="3708" t="s">
        <v>36</v>
      </c>
      <c r="J33" s="3709" t="s">
        <v>412</v>
      </c>
      <c r="K33" s="3645"/>
      <c r="L33" s="3659"/>
      <c r="M33" s="3710" t="s">
        <v>1272</v>
      </c>
      <c r="N33" s="3711" t="s">
        <v>1273</v>
      </c>
      <c r="O33" s="3711" t="s">
        <v>1274</v>
      </c>
      <c r="P33" s="3712" t="s">
        <v>1275</v>
      </c>
      <c r="Q33" s="3645"/>
    </row>
    <row r="34" spans="1:17" s="3620" customFormat="1" ht="18.75" customHeight="1" x14ac:dyDescent="0.25">
      <c r="A34" s="3645"/>
      <c r="B34" s="1729"/>
      <c r="C34" s="1729"/>
      <c r="D34" s="1729"/>
      <c r="E34" s="1729"/>
      <c r="F34" s="3659"/>
      <c r="G34" s="3713">
        <v>1</v>
      </c>
      <c r="H34" s="3714">
        <f>G34*10</f>
        <v>10</v>
      </c>
      <c r="I34" s="3714">
        <f>H34*10</f>
        <v>100</v>
      </c>
      <c r="J34" s="3715">
        <f>I34*10</f>
        <v>1000</v>
      </c>
      <c r="K34" s="3645"/>
      <c r="L34" s="3659"/>
      <c r="M34" s="3716"/>
      <c r="N34" s="3717"/>
      <c r="O34" s="3717"/>
      <c r="P34" s="3718"/>
      <c r="Q34" s="3645"/>
    </row>
    <row r="35" spans="1:17" s="3620" customFormat="1" ht="15.75" customHeight="1" x14ac:dyDescent="0.25">
      <c r="A35" s="3645"/>
      <c r="B35" s="1729"/>
      <c r="C35" s="1729"/>
      <c r="D35" s="1729"/>
      <c r="E35" s="1729"/>
      <c r="F35" s="3659"/>
      <c r="G35" s="3719">
        <f>H35/10</f>
        <v>0.1</v>
      </c>
      <c r="H35" s="3720">
        <v>1</v>
      </c>
      <c r="I35" s="3714">
        <f>H35*10</f>
        <v>10</v>
      </c>
      <c r="J35" s="3715">
        <f>H35*100</f>
        <v>100</v>
      </c>
      <c r="K35" s="3645"/>
      <c r="L35" s="3659"/>
      <c r="M35" s="3721" t="s">
        <v>1276</v>
      </c>
      <c r="N35" s="3722" t="s">
        <v>1277</v>
      </c>
      <c r="O35" s="3722" t="s">
        <v>1278</v>
      </c>
      <c r="P35" s="3723" t="s">
        <v>1279</v>
      </c>
      <c r="Q35" s="3645"/>
    </row>
    <row r="36" spans="1:17" s="3620" customFormat="1" ht="15.75" customHeight="1" x14ac:dyDescent="0.25">
      <c r="A36" s="3645"/>
      <c r="B36" s="1729"/>
      <c r="C36" s="1729"/>
      <c r="D36" s="1729"/>
      <c r="E36" s="1729"/>
      <c r="F36" s="3659"/>
      <c r="G36" s="3719">
        <f>H36/10</f>
        <v>0.01</v>
      </c>
      <c r="H36" s="3714">
        <f>I36/10</f>
        <v>0.1</v>
      </c>
      <c r="I36" s="3720">
        <v>1</v>
      </c>
      <c r="J36" s="3715">
        <f>H36*100</f>
        <v>10</v>
      </c>
      <c r="K36" s="3645"/>
      <c r="L36" s="3659"/>
      <c r="M36" s="3721" t="s">
        <v>1280</v>
      </c>
      <c r="N36" s="3722" t="s">
        <v>1281</v>
      </c>
      <c r="O36" s="3722" t="s">
        <v>1282</v>
      </c>
      <c r="P36" s="3723" t="s">
        <v>1283</v>
      </c>
      <c r="Q36" s="3645"/>
    </row>
    <row r="37" spans="1:17" s="3620" customFormat="1" ht="15.75" customHeight="1" x14ac:dyDescent="0.25">
      <c r="A37" s="3645"/>
      <c r="B37" s="1729"/>
      <c r="C37" s="1729"/>
      <c r="D37" s="1729"/>
      <c r="E37" s="1729"/>
      <c r="F37" s="3659"/>
      <c r="G37" s="3724">
        <f>J37/1000</f>
        <v>1E-3</v>
      </c>
      <c r="H37" s="3725">
        <f>J37/100</f>
        <v>0.01</v>
      </c>
      <c r="I37" s="3725">
        <f>J37/10</f>
        <v>0.1</v>
      </c>
      <c r="J37" s="3726">
        <v>1</v>
      </c>
      <c r="K37" s="3645"/>
      <c r="L37" s="3659"/>
      <c r="M37" s="3721" t="s">
        <v>1284</v>
      </c>
      <c r="N37" s="3722" t="s">
        <v>1285</v>
      </c>
      <c r="O37" s="3722" t="s">
        <v>1286</v>
      </c>
      <c r="P37" s="3723" t="s">
        <v>1287</v>
      </c>
      <c r="Q37" s="3645"/>
    </row>
    <row r="38" spans="1:17" s="3620" customFormat="1" ht="15.75" customHeight="1" x14ac:dyDescent="0.25">
      <c r="A38" s="3645"/>
      <c r="B38" s="1729"/>
      <c r="C38" s="1729"/>
      <c r="D38" s="1729"/>
      <c r="E38" s="1729"/>
      <c r="F38" s="3659"/>
      <c r="G38" s="3698" t="s">
        <v>1270</v>
      </c>
      <c r="H38" s="3699"/>
      <c r="I38" s="3699"/>
      <c r="J38" s="3700"/>
      <c r="K38" s="3645"/>
      <c r="L38" s="3659"/>
      <c r="M38" s="3727" t="s">
        <v>1288</v>
      </c>
      <c r="N38" s="3728" t="s">
        <v>1289</v>
      </c>
      <c r="O38" s="3728" t="s">
        <v>1290</v>
      </c>
      <c r="P38" s="3729" t="s">
        <v>1291</v>
      </c>
      <c r="Q38" s="3645"/>
    </row>
    <row r="39" spans="1:17" s="3620" customFormat="1" ht="15" customHeight="1" x14ac:dyDescent="0.25">
      <c r="A39" s="3645"/>
      <c r="B39" s="1729"/>
      <c r="C39" s="1729"/>
      <c r="D39" s="1729"/>
      <c r="E39" s="1729"/>
      <c r="F39" s="3659"/>
      <c r="G39" s="3730" t="s">
        <v>1292</v>
      </c>
      <c r="H39" s="3731"/>
      <c r="I39" s="3731"/>
      <c r="J39" s="3732"/>
      <c r="K39" s="3645"/>
      <c r="L39" s="3659"/>
      <c r="M39" s="3730" t="s">
        <v>1292</v>
      </c>
      <c r="N39" s="3731"/>
      <c r="O39" s="3731"/>
      <c r="P39" s="3732"/>
      <c r="Q39" s="3645"/>
    </row>
    <row r="40" spans="1:17" s="3620" customFormat="1" x14ac:dyDescent="0.25">
      <c r="A40" s="3645"/>
      <c r="B40" s="1729"/>
      <c r="C40" s="1729"/>
      <c r="D40" s="1729"/>
      <c r="E40" s="1729"/>
      <c r="F40" s="3659"/>
      <c r="G40" s="3733" t="s">
        <v>1293</v>
      </c>
      <c r="H40" s="3734"/>
      <c r="I40" s="3734"/>
      <c r="J40" s="3735"/>
      <c r="K40" s="3645"/>
      <c r="L40" s="3659"/>
      <c r="M40" s="3736" t="s">
        <v>1293</v>
      </c>
      <c r="N40" s="3737"/>
      <c r="O40" s="3737"/>
      <c r="P40" s="3738"/>
      <c r="Q40" s="3645"/>
    </row>
    <row r="41" spans="1:17" s="3620" customFormat="1" ht="15.75" customHeight="1" thickBot="1" x14ac:dyDescent="0.3">
      <c r="A41" s="3645"/>
      <c r="B41" s="1729"/>
      <c r="C41" s="1729"/>
      <c r="D41" s="1729"/>
      <c r="F41" s="3659"/>
      <c r="G41" s="3739" t="s">
        <v>1294</v>
      </c>
      <c r="H41" s="3740"/>
      <c r="I41" s="3740"/>
      <c r="J41" s="3741"/>
      <c r="K41" s="3645"/>
      <c r="L41" s="3659"/>
      <c r="M41" s="3742"/>
      <c r="N41" s="3743"/>
      <c r="O41" s="3743"/>
      <c r="P41" s="3744"/>
      <c r="Q41" s="3645"/>
    </row>
    <row r="42" spans="1:17" s="3620" customFormat="1" ht="15" customHeight="1" thickBot="1" x14ac:dyDescent="0.3">
      <c r="A42" s="3645"/>
      <c r="B42" s="1729"/>
      <c r="C42" s="1729"/>
      <c r="D42" s="1729"/>
      <c r="E42" s="3645"/>
      <c r="F42" s="3659"/>
      <c r="G42" s="3742"/>
      <c r="H42" s="3743"/>
      <c r="I42" s="3743"/>
      <c r="J42" s="3744"/>
      <c r="K42" s="3645"/>
      <c r="L42" s="3645"/>
      <c r="M42" s="3645"/>
      <c r="N42" s="3645"/>
      <c r="O42" s="3645"/>
      <c r="P42" s="3645"/>
      <c r="Q42" s="3645"/>
    </row>
    <row r="43" spans="1:17" s="3620" customFormat="1" ht="15" customHeight="1" x14ac:dyDescent="0.25">
      <c r="A43" s="3645"/>
      <c r="B43" s="1729"/>
      <c r="C43" s="1729"/>
      <c r="D43" s="1729"/>
      <c r="E43" s="3745"/>
      <c r="F43" s="3745"/>
      <c r="G43" s="3745"/>
      <c r="H43" s="3745"/>
      <c r="I43" s="3745"/>
      <c r="J43" s="3745"/>
      <c r="K43" s="3745"/>
      <c r="L43" s="3745"/>
      <c r="M43" s="3745"/>
      <c r="N43" s="3745"/>
      <c r="O43" s="3745"/>
      <c r="P43" s="3745"/>
      <c r="Q43" s="3745"/>
    </row>
    <row r="44" spans="1:17" s="3620" customFormat="1" ht="21" customHeight="1" x14ac:dyDescent="0.25">
      <c r="A44" s="3645"/>
      <c r="B44" s="3746" t="s">
        <v>1078</v>
      </c>
      <c r="C44" s="3747" t="s">
        <v>1295</v>
      </c>
      <c r="D44" s="1729"/>
      <c r="E44" s="3645"/>
      <c r="F44" s="3645"/>
      <c r="G44" s="3645"/>
      <c r="H44" s="3645"/>
      <c r="I44" s="3645"/>
      <c r="J44" s="1568" t="s">
        <v>1296</v>
      </c>
      <c r="K44" s="3645"/>
      <c r="L44" s="3645"/>
      <c r="M44" s="3645"/>
      <c r="N44" s="3645"/>
      <c r="O44" s="3645"/>
      <c r="P44" s="3645"/>
      <c r="Q44" s="3645"/>
    </row>
    <row r="45" spans="1:17" s="3620" customFormat="1" ht="21" customHeight="1" x14ac:dyDescent="0.25">
      <c r="A45" s="3645"/>
      <c r="B45" s="1568"/>
      <c r="C45" s="3748"/>
      <c r="D45" s="1729"/>
      <c r="E45" s="3645"/>
      <c r="F45" s="3645"/>
      <c r="G45" s="3645"/>
      <c r="H45" s="3645"/>
      <c r="I45" s="3645"/>
      <c r="J45" s="3746" t="s">
        <v>1078</v>
      </c>
      <c r="K45" s="3747" t="s">
        <v>1297</v>
      </c>
      <c r="L45" s="3645"/>
      <c r="M45" s="3645"/>
      <c r="N45" s="3645"/>
      <c r="O45" s="3645"/>
      <c r="P45" s="3645"/>
      <c r="Q45" s="3645"/>
    </row>
    <row r="46" spans="1:17" s="3620" customFormat="1" ht="21" x14ac:dyDescent="0.35">
      <c r="A46" s="3645"/>
      <c r="B46" s="1568" t="s">
        <v>1298</v>
      </c>
      <c r="C46" s="3749"/>
      <c r="D46" s="1729"/>
      <c r="E46" s="3645"/>
      <c r="F46" s="3645"/>
      <c r="G46" s="3645"/>
      <c r="H46" s="3645"/>
      <c r="I46" s="3645"/>
      <c r="J46" s="3645"/>
      <c r="K46" s="3645"/>
      <c r="L46" s="3645"/>
      <c r="M46" s="3645"/>
      <c r="N46" s="3645"/>
      <c r="O46" s="3645"/>
      <c r="P46" s="3645"/>
      <c r="Q46" s="3645"/>
    </row>
    <row r="47" spans="1:17" s="3620" customFormat="1" ht="21" x14ac:dyDescent="0.35">
      <c r="A47" s="3645"/>
      <c r="B47" s="1568" t="s">
        <v>1299</v>
      </c>
      <c r="C47" s="3749"/>
      <c r="D47" s="1729"/>
      <c r="E47" s="3645"/>
      <c r="F47" s="3645"/>
      <c r="G47" s="3645"/>
      <c r="H47" s="3645"/>
      <c r="I47" s="3645"/>
      <c r="J47" s="1568" t="s">
        <v>1300</v>
      </c>
      <c r="K47" s="3645"/>
      <c r="L47" s="3645"/>
      <c r="M47" s="3645"/>
      <c r="N47" s="3645"/>
      <c r="O47" s="3645"/>
      <c r="P47" s="3645"/>
      <c r="Q47" s="3645"/>
    </row>
    <row r="48" spans="1:17" s="3620" customFormat="1" ht="21" x14ac:dyDescent="0.25">
      <c r="A48" s="3645"/>
      <c r="B48" s="3746" t="s">
        <v>1078</v>
      </c>
      <c r="C48" s="3747" t="s">
        <v>1301</v>
      </c>
      <c r="D48" s="1729"/>
      <c r="F48" s="3645"/>
      <c r="G48" s="3645"/>
      <c r="H48" s="3645"/>
      <c r="I48" s="3645"/>
      <c r="J48" s="3746" t="s">
        <v>1078</v>
      </c>
      <c r="K48" s="3747" t="s">
        <v>1302</v>
      </c>
      <c r="L48" s="3645"/>
      <c r="M48" s="3645"/>
      <c r="N48" s="3645"/>
      <c r="O48" s="3645"/>
      <c r="P48" s="3645"/>
      <c r="Q48" s="3645"/>
    </row>
    <row r="49" spans="1:17" s="3620" customFormat="1" ht="15" x14ac:dyDescent="0.25">
      <c r="A49" s="3645"/>
      <c r="B49" s="1729"/>
      <c r="C49" s="1729"/>
      <c r="D49" s="1729"/>
      <c r="F49" s="3645"/>
      <c r="G49" s="3645"/>
      <c r="H49" s="3645"/>
      <c r="I49" s="3645"/>
      <c r="J49" s="3645"/>
      <c r="K49" s="3645"/>
      <c r="L49" s="3645"/>
      <c r="M49" s="3645"/>
      <c r="N49" s="3645"/>
      <c r="O49" s="3645"/>
      <c r="P49" s="3645"/>
      <c r="Q49" s="3645"/>
    </row>
    <row r="50" spans="1:17" s="3620" customFormat="1" ht="15" x14ac:dyDescent="0.25">
      <c r="A50" s="3645"/>
      <c r="B50" s="1729"/>
      <c r="C50" s="1729"/>
      <c r="D50" s="1729"/>
      <c r="E50" s="1729"/>
      <c r="F50" s="1729"/>
      <c r="G50" s="1729"/>
      <c r="H50" s="3645"/>
      <c r="I50" s="3645"/>
      <c r="J50" s="3645"/>
      <c r="K50" s="3645"/>
      <c r="L50" s="3645"/>
      <c r="M50" s="3645"/>
      <c r="N50" s="3645"/>
      <c r="O50" s="3645"/>
      <c r="P50" s="3645"/>
      <c r="Q50" s="3645"/>
    </row>
    <row r="51" spans="1:17" s="3620" customFormat="1" ht="15.75" customHeight="1" thickBot="1" x14ac:dyDescent="0.3">
      <c r="A51" s="3645"/>
      <c r="B51" s="1729"/>
      <c r="C51" s="1729"/>
      <c r="D51" s="1729"/>
      <c r="E51" s="1729"/>
      <c r="F51" s="1729"/>
      <c r="G51" s="1729"/>
      <c r="H51" s="3645"/>
      <c r="I51" s="3645"/>
      <c r="J51" s="3645"/>
      <c r="K51" s="3645"/>
      <c r="L51" s="3645"/>
      <c r="M51" s="3645"/>
      <c r="N51" s="3645"/>
      <c r="O51" s="3645"/>
      <c r="P51" s="3645"/>
      <c r="Q51" s="3645"/>
    </row>
    <row r="52" spans="1:17" s="3620" customFormat="1" ht="15" x14ac:dyDescent="0.25">
      <c r="A52" s="3655" t="s">
        <v>0</v>
      </c>
      <c r="B52" s="3750" t="s">
        <v>355</v>
      </c>
      <c r="C52" s="3751"/>
      <c r="D52" s="3751"/>
      <c r="E52" s="3751"/>
      <c r="F52" s="3751"/>
      <c r="G52" s="3751"/>
      <c r="H52" s="3752"/>
      <c r="I52" s="3645"/>
      <c r="J52" s="3753" t="s">
        <v>0</v>
      </c>
      <c r="K52" s="3754" t="s">
        <v>1262</v>
      </c>
      <c r="L52" s="3755"/>
      <c r="M52" s="3756"/>
      <c r="N52" s="3645"/>
      <c r="O52" s="3645"/>
      <c r="P52" s="3645"/>
      <c r="Q52" s="3645"/>
    </row>
    <row r="53" spans="1:17" s="3620" customFormat="1" x14ac:dyDescent="0.25">
      <c r="A53" s="3659" t="str">
        <f>B52</f>
        <v>CONVERSIONS</v>
      </c>
      <c r="B53" s="3660" t="str">
        <f>ADDRESS(ROW(),COLUMN(),4)</f>
        <v>B53</v>
      </c>
      <c r="C53" s="3661" t="s">
        <v>1259</v>
      </c>
      <c r="D53" s="3662"/>
      <c r="E53" s="3662"/>
      <c r="F53" s="3757"/>
      <c r="G53" s="3757"/>
      <c r="H53" s="3758"/>
      <c r="I53" s="3645"/>
      <c r="J53" s="3759" t="str">
        <f>K52</f>
        <v>Convertir des temps</v>
      </c>
      <c r="K53" s="3760" t="str">
        <f>ADDRESS(ROW(),COLUMN(),4)</f>
        <v>K53</v>
      </c>
      <c r="L53" s="3661" t="s">
        <v>1259</v>
      </c>
      <c r="M53" s="3761"/>
      <c r="N53" s="3645"/>
      <c r="O53" s="3645"/>
      <c r="P53" s="3645"/>
      <c r="Q53" s="3645"/>
    </row>
    <row r="54" spans="1:17" s="3620" customFormat="1" ht="15" x14ac:dyDescent="0.25">
      <c r="A54" s="3659"/>
      <c r="B54" s="3762" t="s">
        <v>406</v>
      </c>
      <c r="C54" s="3763"/>
      <c r="D54" s="3763"/>
      <c r="E54" s="3764" t="s">
        <v>407</v>
      </c>
      <c r="F54" s="3763"/>
      <c r="G54" s="3763"/>
      <c r="H54" s="3765"/>
      <c r="I54" s="3645"/>
      <c r="J54" s="3759"/>
      <c r="K54" s="3766" t="s">
        <v>1303</v>
      </c>
      <c r="L54" s="3767" t="s">
        <v>1304</v>
      </c>
      <c r="M54" s="3768" t="s">
        <v>1305</v>
      </c>
      <c r="N54" s="3645"/>
      <c r="O54" s="3645"/>
      <c r="P54" s="3645"/>
      <c r="Q54" s="3645"/>
    </row>
    <row r="55" spans="1:17" s="3620" customFormat="1" ht="15" x14ac:dyDescent="0.25">
      <c r="A55" s="3659"/>
      <c r="B55" s="3762" t="s">
        <v>414</v>
      </c>
      <c r="C55" s="3763"/>
      <c r="D55" s="3763"/>
      <c r="E55" s="3764" t="s">
        <v>415</v>
      </c>
      <c r="F55" s="3763"/>
      <c r="G55" s="3763"/>
      <c r="H55" s="3765"/>
      <c r="I55" s="3645"/>
      <c r="J55" s="3759"/>
      <c r="K55" s="3769">
        <v>4.1666666666666664E-2</v>
      </c>
      <c r="L55" s="3770">
        <v>60</v>
      </c>
      <c r="M55" s="3771">
        <v>100</v>
      </c>
      <c r="N55" s="3645"/>
      <c r="O55" s="3645"/>
      <c r="P55" s="3645"/>
      <c r="Q55" s="3645"/>
    </row>
    <row r="56" spans="1:17" s="3620" customFormat="1" ht="18" x14ac:dyDescent="0.25">
      <c r="A56" s="3659"/>
      <c r="B56" s="3762" t="s">
        <v>416</v>
      </c>
      <c r="C56" s="3763"/>
      <c r="D56" s="3763"/>
      <c r="E56" s="3645"/>
      <c r="F56" s="3763"/>
      <c r="G56" s="3763"/>
      <c r="H56" s="3765"/>
      <c r="I56" s="3645"/>
      <c r="J56" s="3759"/>
      <c r="K56" s="3772">
        <v>4.1666666666666664E-2</v>
      </c>
      <c r="L56" s="3773">
        <f>(L55/K55)*K56</f>
        <v>60</v>
      </c>
      <c r="M56" s="3774">
        <f>(M55/K55)*K56</f>
        <v>100</v>
      </c>
      <c r="N56" s="3645"/>
      <c r="O56" s="3645"/>
      <c r="P56" s="3645"/>
      <c r="Q56" s="3645"/>
    </row>
    <row r="57" spans="1:17" s="3620" customFormat="1" x14ac:dyDescent="0.25">
      <c r="A57" s="3659"/>
      <c r="B57" s="3762" t="s">
        <v>418</v>
      </c>
      <c r="C57" s="3763"/>
      <c r="D57" s="3763"/>
      <c r="E57" s="3764" t="s">
        <v>419</v>
      </c>
      <c r="F57" s="3763"/>
      <c r="G57" s="3763"/>
      <c r="H57" s="3765"/>
      <c r="I57" s="3645"/>
      <c r="J57" s="3759"/>
      <c r="K57" s="3775">
        <f>(K55/L55)*L57</f>
        <v>6.2499999999999993E-2</v>
      </c>
      <c r="L57" s="3776">
        <v>90</v>
      </c>
      <c r="M57" s="3777">
        <f>(M55/L55)*L57</f>
        <v>150</v>
      </c>
      <c r="N57" s="3645"/>
      <c r="O57" s="3645"/>
      <c r="P57" s="3645"/>
      <c r="Q57" s="3645"/>
    </row>
    <row r="58" spans="1:17" s="3620" customFormat="1" x14ac:dyDescent="0.25">
      <c r="A58" s="3659"/>
      <c r="B58" s="3762" t="s">
        <v>423</v>
      </c>
      <c r="C58" s="3763"/>
      <c r="D58" s="3763"/>
      <c r="E58" s="3764" t="s">
        <v>424</v>
      </c>
      <c r="F58" s="3763"/>
      <c r="G58" s="3763"/>
      <c r="H58" s="3765"/>
      <c r="I58" s="3645"/>
      <c r="J58" s="3759"/>
      <c r="K58" s="3775">
        <f>(K55/M55)*M58</f>
        <v>1.6666666666666666E-2</v>
      </c>
      <c r="L58" s="3773">
        <f>(L55/M55)*M58</f>
        <v>24</v>
      </c>
      <c r="M58" s="3778">
        <v>40</v>
      </c>
      <c r="N58" s="3645"/>
      <c r="O58" s="3645"/>
      <c r="P58" s="3645"/>
      <c r="Q58" s="3645"/>
    </row>
    <row r="59" spans="1:17" s="3620" customFormat="1" ht="15" x14ac:dyDescent="0.25">
      <c r="A59" s="3659"/>
      <c r="B59" s="3762"/>
      <c r="C59" s="3763"/>
      <c r="D59" s="3763"/>
      <c r="E59" s="3764" t="s">
        <v>426</v>
      </c>
      <c r="F59" s="3763"/>
      <c r="G59" s="3763"/>
      <c r="H59" s="3765"/>
      <c r="I59" s="3645"/>
      <c r="J59" s="3759"/>
      <c r="K59" s="3779" t="s">
        <v>1294</v>
      </c>
      <c r="L59" s="3780"/>
      <c r="M59" s="3781"/>
      <c r="N59" s="3645"/>
      <c r="O59" s="3645"/>
      <c r="P59" s="3645"/>
      <c r="Q59" s="3645"/>
    </row>
    <row r="60" spans="1:17" s="3620" customFormat="1" ht="15" x14ac:dyDescent="0.25">
      <c r="A60" s="3659"/>
      <c r="B60" s="3782"/>
      <c r="C60" s="3763"/>
      <c r="D60" s="3763"/>
      <c r="E60" s="3763"/>
      <c r="F60" s="3763"/>
      <c r="G60" s="3763"/>
      <c r="H60" s="3765"/>
      <c r="I60" s="3645"/>
      <c r="J60" s="3759"/>
      <c r="K60" s="3783"/>
      <c r="L60" s="3784"/>
      <c r="M60" s="3785"/>
      <c r="N60" s="3645"/>
      <c r="O60" s="3645"/>
      <c r="P60" s="3645"/>
      <c r="Q60" s="3645"/>
    </row>
    <row r="61" spans="1:17" s="3620" customFormat="1" ht="15" x14ac:dyDescent="0.25">
      <c r="A61" s="3659"/>
      <c r="B61" s="3762" t="s">
        <v>427</v>
      </c>
      <c r="C61" s="3763"/>
      <c r="D61" s="3763"/>
      <c r="E61" s="3786" t="s">
        <v>1306</v>
      </c>
      <c r="F61" s="3763"/>
      <c r="G61" s="3763"/>
      <c r="H61" s="3765"/>
      <c r="I61" s="3645"/>
      <c r="J61" s="3645"/>
      <c r="K61" s="3645"/>
      <c r="L61" s="3645"/>
      <c r="M61" s="3645"/>
      <c r="N61" s="3645"/>
      <c r="O61" s="3645"/>
      <c r="P61" s="3645"/>
      <c r="Q61" s="3645"/>
    </row>
    <row r="62" spans="1:17" s="3620" customFormat="1" ht="15" x14ac:dyDescent="0.25">
      <c r="A62" s="3659"/>
      <c r="B62" s="3762" t="s">
        <v>428</v>
      </c>
      <c r="C62" s="3763"/>
      <c r="D62" s="3763"/>
      <c r="E62" s="3787">
        <v>0</v>
      </c>
      <c r="F62" s="3788">
        <v>0</v>
      </c>
      <c r="G62" s="3789">
        <v>0</v>
      </c>
      <c r="H62" s="3790">
        <v>0</v>
      </c>
      <c r="I62" s="3645"/>
      <c r="J62" s="3645"/>
      <c r="K62" s="3645"/>
      <c r="L62" s="3645"/>
      <c r="M62" s="3645"/>
      <c r="N62" s="3645"/>
      <c r="O62" s="3645"/>
      <c r="P62" s="3645"/>
      <c r="Q62" s="3645"/>
    </row>
    <row r="63" spans="1:17" s="3620" customFormat="1" thickBot="1" x14ac:dyDescent="0.3">
      <c r="A63" s="3791"/>
      <c r="B63" s="3792"/>
      <c r="C63" s="3793"/>
      <c r="D63" s="3793"/>
      <c r="E63" s="3793"/>
      <c r="F63" s="3793"/>
      <c r="G63" s="3793"/>
      <c r="H63" s="3794"/>
      <c r="I63" s="3645"/>
      <c r="J63" s="3645"/>
      <c r="K63" s="3645"/>
      <c r="L63" s="3645"/>
      <c r="M63" s="3645"/>
      <c r="N63" s="3645"/>
      <c r="O63" s="3645"/>
      <c r="P63" s="3645"/>
      <c r="Q63" s="3645"/>
    </row>
    <row r="64" spans="1:17" s="3620" customFormat="1" ht="15" x14ac:dyDescent="0.25">
      <c r="A64" s="3645"/>
      <c r="B64" s="1729"/>
      <c r="C64" s="1729"/>
      <c r="D64" s="1729"/>
      <c r="E64" s="1729"/>
      <c r="F64" s="1729"/>
      <c r="G64" s="1729"/>
      <c r="H64" s="3645"/>
      <c r="I64" s="3645"/>
      <c r="J64" s="3645"/>
      <c r="K64" s="3645"/>
      <c r="L64" s="3645"/>
      <c r="M64" s="3645"/>
      <c r="N64" s="3645"/>
      <c r="O64" s="3645"/>
      <c r="P64" s="3645"/>
      <c r="Q64" s="3645"/>
    </row>
  </sheetData>
  <mergeCells count="37">
    <mergeCell ref="B52:H52"/>
    <mergeCell ref="K52:M52"/>
    <mergeCell ref="A53:A63"/>
    <mergeCell ref="J53:J60"/>
    <mergeCell ref="K59:M60"/>
    <mergeCell ref="P33:P34"/>
    <mergeCell ref="G38:J38"/>
    <mergeCell ref="G40:J40"/>
    <mergeCell ref="M40:P40"/>
    <mergeCell ref="G41:J42"/>
    <mergeCell ref="M41:P41"/>
    <mergeCell ref="G28:J29"/>
    <mergeCell ref="M28:P29"/>
    <mergeCell ref="F29:F42"/>
    <mergeCell ref="L29:L41"/>
    <mergeCell ref="M31:P31"/>
    <mergeCell ref="G32:J32"/>
    <mergeCell ref="M32:P32"/>
    <mergeCell ref="M33:M34"/>
    <mergeCell ref="N33:N34"/>
    <mergeCell ref="O33:O34"/>
    <mergeCell ref="B20:B24"/>
    <mergeCell ref="C20:C24"/>
    <mergeCell ref="J20:J24"/>
    <mergeCell ref="K20:K24"/>
    <mergeCell ref="B25:G25"/>
    <mergeCell ref="J25:O25"/>
    <mergeCell ref="B2:Q2"/>
    <mergeCell ref="B4:Q5"/>
    <mergeCell ref="B17:G17"/>
    <mergeCell ref="J17:O17"/>
    <mergeCell ref="A18:A25"/>
    <mergeCell ref="I18:I25"/>
    <mergeCell ref="B19:C19"/>
    <mergeCell ref="F19:G19"/>
    <mergeCell ref="J19:K19"/>
    <mergeCell ref="N19:O19"/>
  </mergeCells>
  <conditionalFormatting sqref="J52">
    <cfRule type="expression" dxfId="6" priority="6" stopIfTrue="1">
      <formula>OR(ROW()=CELL("ligne"),COLUMN()=CELL("colonne"))</formula>
    </cfRule>
  </conditionalFormatting>
  <conditionalFormatting sqref="A52">
    <cfRule type="expression" dxfId="5" priority="7" stopIfTrue="1">
      <formula>OR(ROW()=CELL("ligne"),COLUMN()=CELL("colonne"))</formula>
    </cfRule>
  </conditionalFormatting>
  <conditionalFormatting sqref="F28">
    <cfRule type="expression" dxfId="4" priority="5" stopIfTrue="1">
      <formula>OR(ROW()=CELL("ligne"),COLUMN()=CELL("colonne"))</formula>
    </cfRule>
  </conditionalFormatting>
  <conditionalFormatting sqref="L28">
    <cfRule type="expression" dxfId="3" priority="4" stopIfTrue="1">
      <formula>OR(ROW()=CELL("ligne"),COLUMN()=CELL("colonne"))</formula>
    </cfRule>
  </conditionalFormatting>
  <conditionalFormatting sqref="A17">
    <cfRule type="expression" dxfId="2" priority="3" stopIfTrue="1">
      <formula>OR(ROW()=CELL("ligne"),COLUMN()=CELL("colonne"))</formula>
    </cfRule>
  </conditionalFormatting>
  <conditionalFormatting sqref="I17">
    <cfRule type="expression" dxfId="1" priority="2" stopIfTrue="1">
      <formula>OR(ROW()=CELL("ligne"),COLUMN()=CELL("colonne"))</formula>
    </cfRule>
  </conditionalFormatting>
  <conditionalFormatting sqref="A4">
    <cfRule type="expression" dxfId="0" priority="1" stopIfTrue="1">
      <formula>OR(ROW()=CELL("ligne"),COLUMN()=CELL("colonne"))</formula>
    </cfRule>
  </conditionalFormatting>
  <hyperlinks>
    <hyperlink ref="C44" r:id="rId1" xr:uid="{6A268D61-0952-4838-9E6F-BE531F2B99F9}"/>
    <hyperlink ref="C48" r:id="rId2" xr:uid="{7A47AC6B-1132-450D-8154-5346BB554D3F}"/>
    <hyperlink ref="G40" r:id="rId3" xr:uid="{E7D437B8-508F-4534-8407-C17ADA0964FB}"/>
    <hyperlink ref="M40" r:id="rId4" xr:uid="{E42BA5BF-E7CA-4065-B212-B39C4A223D97}"/>
    <hyperlink ref="K45" r:id="rId5" xr:uid="{5D923579-B640-4B97-83D7-0E39DBF1E9A9}"/>
    <hyperlink ref="K48" r:id="rId6" xr:uid="{0BC70F7B-9D1A-4990-AC7D-FE3F6E99ED33}"/>
  </hyperlinks>
  <pageMargins left="0.7" right="0.7" top="0.75" bottom="0.75" header="0.3" footer="0.3"/>
  <drawing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2CFB3-6694-4A0B-B261-18E3A490EC9D}">
  <dimension ref="A1:U151"/>
  <sheetViews>
    <sheetView workbookViewId="0">
      <selection activeCell="Y11" sqref="Y11"/>
    </sheetView>
  </sheetViews>
  <sheetFormatPr baseColWidth="10" defaultRowHeight="15" x14ac:dyDescent="0.25"/>
  <cols>
    <col min="1" max="1" width="3.7109375" customWidth="1"/>
    <col min="2" max="16" width="9.7109375" customWidth="1"/>
    <col min="17" max="17" width="11.7109375" customWidth="1"/>
    <col min="18" max="18" width="3.7109375" customWidth="1"/>
    <col min="21" max="21" width="17.85546875" customWidth="1"/>
  </cols>
  <sheetData>
    <row r="1" spans="1:21" x14ac:dyDescent="0.25">
      <c r="A1" s="29">
        <v>3</v>
      </c>
      <c r="B1" s="93">
        <v>9</v>
      </c>
      <c r="C1" s="94">
        <v>9</v>
      </c>
      <c r="D1" s="94">
        <v>9</v>
      </c>
      <c r="E1" s="94">
        <v>9</v>
      </c>
      <c r="F1" s="94">
        <v>9</v>
      </c>
      <c r="G1" s="94">
        <v>9</v>
      </c>
      <c r="H1" s="94">
        <v>9</v>
      </c>
      <c r="I1" s="94">
        <v>9</v>
      </c>
      <c r="J1" s="94">
        <v>9</v>
      </c>
      <c r="K1" s="94">
        <v>9</v>
      </c>
      <c r="L1" s="94">
        <v>9</v>
      </c>
      <c r="M1" s="94">
        <v>9</v>
      </c>
      <c r="N1" s="94">
        <v>9</v>
      </c>
      <c r="O1" s="94">
        <v>9</v>
      </c>
      <c r="P1" s="94">
        <v>9</v>
      </c>
      <c r="Q1" s="94">
        <v>11</v>
      </c>
      <c r="R1" s="95">
        <v>3</v>
      </c>
      <c r="S1" s="96"/>
      <c r="T1" s="96"/>
      <c r="U1" s="96"/>
    </row>
    <row r="2" spans="1:21" ht="23.25" x14ac:dyDescent="0.25">
      <c r="A2" s="46">
        <v>1</v>
      </c>
      <c r="B2" s="1808" t="s">
        <v>548</v>
      </c>
      <c r="C2" s="1808"/>
      <c r="D2" s="1808"/>
      <c r="E2" s="1808"/>
      <c r="F2" s="1808"/>
      <c r="G2" s="1808"/>
      <c r="H2" s="1808"/>
      <c r="I2" s="1808"/>
      <c r="J2" s="1808"/>
      <c r="K2" s="1808"/>
      <c r="L2" s="1808"/>
      <c r="M2" s="1808"/>
      <c r="N2" s="1808"/>
      <c r="O2" s="1808"/>
      <c r="P2" s="1808"/>
      <c r="Q2" s="1808"/>
      <c r="R2" s="1808"/>
      <c r="S2" s="1808"/>
      <c r="T2" s="1808"/>
      <c r="U2" s="1808"/>
    </row>
    <row r="3" spans="1:21" ht="98.25" customHeight="1" x14ac:dyDescent="0.25">
      <c r="A3" s="474"/>
      <c r="B3" s="196"/>
      <c r="C3" s="196"/>
      <c r="D3" s="196"/>
      <c r="E3" s="196"/>
      <c r="F3" s="196"/>
      <c r="G3" s="196"/>
      <c r="H3" s="3248" t="s">
        <v>1176</v>
      </c>
      <c r="I3" s="3248"/>
      <c r="J3" s="3248"/>
      <c r="K3" s="3248"/>
      <c r="L3" s="196"/>
      <c r="M3" s="196"/>
      <c r="N3" s="196"/>
      <c r="O3" s="196"/>
      <c r="P3" s="196"/>
      <c r="Q3" s="196"/>
      <c r="R3" s="196"/>
      <c r="S3" s="196"/>
      <c r="T3" s="196"/>
      <c r="U3" s="631"/>
    </row>
    <row r="4" spans="1:21" ht="18.75" x14ac:dyDescent="0.25">
      <c r="A4" s="474"/>
      <c r="B4" s="196"/>
      <c r="C4" s="196"/>
      <c r="D4" s="196"/>
      <c r="E4" s="196"/>
      <c r="F4" s="196"/>
      <c r="G4" s="196"/>
      <c r="H4" s="196"/>
      <c r="I4" s="196"/>
      <c r="J4" s="196"/>
      <c r="K4" s="196"/>
      <c r="L4" s="196"/>
      <c r="M4" s="196"/>
      <c r="N4" s="196"/>
      <c r="O4" s="196"/>
      <c r="P4" s="196"/>
      <c r="Q4" s="196"/>
      <c r="R4" s="196"/>
      <c r="S4" s="196"/>
      <c r="T4" s="196"/>
      <c r="U4" s="631"/>
    </row>
    <row r="5" spans="1:21" ht="57" customHeight="1" x14ac:dyDescent="0.25">
      <c r="A5" s="474"/>
      <c r="B5" s="3246" t="s">
        <v>1175</v>
      </c>
      <c r="C5" s="3246"/>
      <c r="D5" s="3246"/>
      <c r="E5" s="3246"/>
      <c r="F5" s="3246"/>
      <c r="G5" s="196"/>
      <c r="H5" s="3246" t="s">
        <v>549</v>
      </c>
      <c r="I5" s="3246"/>
      <c r="J5" s="3246"/>
      <c r="K5" s="3246"/>
      <c r="L5" s="196"/>
      <c r="M5" s="3249" t="s">
        <v>1177</v>
      </c>
      <c r="N5" s="3249"/>
      <c r="O5" s="3249"/>
      <c r="P5" s="3249"/>
      <c r="Q5" s="196"/>
      <c r="R5" s="3250" t="s">
        <v>1179</v>
      </c>
      <c r="S5" s="3250"/>
      <c r="T5" s="3250"/>
      <c r="U5" s="3250"/>
    </row>
    <row r="6" spans="1:21" ht="21" x14ac:dyDescent="0.25">
      <c r="A6" s="474"/>
      <c r="B6" s="475"/>
      <c r="C6" s="475"/>
      <c r="D6" s="475"/>
      <c r="E6" s="475"/>
      <c r="F6" s="475"/>
      <c r="G6" s="475"/>
      <c r="H6" s="475"/>
      <c r="I6" s="475"/>
      <c r="J6" s="475"/>
      <c r="K6" s="475"/>
      <c r="L6" s="475"/>
      <c r="M6" s="3247" t="s">
        <v>1178</v>
      </c>
      <c r="N6" s="3247"/>
      <c r="O6" s="3247"/>
      <c r="P6" s="3247"/>
      <c r="Q6" s="475"/>
      <c r="R6" s="474"/>
      <c r="S6" s="474"/>
      <c r="T6" s="474"/>
      <c r="U6" s="474"/>
    </row>
    <row r="7" spans="1:21" x14ac:dyDescent="0.25">
      <c r="A7" s="474"/>
      <c r="B7" s="474"/>
      <c r="C7" s="474"/>
      <c r="D7" s="474"/>
      <c r="E7" s="474"/>
      <c r="F7" s="474"/>
      <c r="G7" s="474"/>
      <c r="H7" s="474"/>
      <c r="I7" s="474"/>
      <c r="J7" s="474"/>
      <c r="K7" s="474"/>
      <c r="L7" s="474"/>
      <c r="M7" s="474"/>
      <c r="N7" s="474"/>
      <c r="O7" s="474"/>
      <c r="P7" s="474"/>
      <c r="Q7" s="474"/>
      <c r="R7" s="474"/>
      <c r="S7" s="474"/>
      <c r="T7" s="474"/>
      <c r="U7" s="474"/>
    </row>
    <row r="8" spans="1:21" x14ac:dyDescent="0.25">
      <c r="A8" s="6"/>
      <c r="B8" s="6"/>
      <c r="C8" s="6"/>
      <c r="D8" s="6"/>
      <c r="E8" s="6"/>
      <c r="F8" s="6"/>
      <c r="G8" s="6"/>
      <c r="H8" s="6"/>
      <c r="I8" s="6"/>
      <c r="J8" s="6"/>
      <c r="K8" s="6"/>
      <c r="L8" s="6"/>
      <c r="M8" s="6"/>
      <c r="N8" s="6"/>
      <c r="O8" s="6"/>
      <c r="P8" s="6"/>
      <c r="Q8" s="6"/>
      <c r="R8" s="6"/>
      <c r="S8" s="6"/>
      <c r="T8" s="6"/>
      <c r="U8" s="6"/>
    </row>
    <row r="9" spans="1:21" ht="18.75" x14ac:dyDescent="0.3">
      <c r="A9" s="474"/>
      <c r="E9" s="871" t="s">
        <v>594</v>
      </c>
    </row>
    <row r="10" spans="1:21" x14ac:dyDescent="0.25">
      <c r="A10" s="474"/>
      <c r="F10" s="26"/>
      <c r="G10" s="26"/>
      <c r="H10" s="26"/>
      <c r="I10" s="26"/>
      <c r="J10" s="26"/>
      <c r="K10" s="26"/>
    </row>
    <row r="11" spans="1:21" ht="18.75" x14ac:dyDescent="0.3">
      <c r="A11" s="474"/>
      <c r="B11" s="3251" t="s">
        <v>224</v>
      </c>
      <c r="C11" s="3251"/>
      <c r="D11" s="3251"/>
      <c r="E11" s="1761" t="s">
        <v>595</v>
      </c>
      <c r="F11" s="867"/>
      <c r="G11" s="26"/>
      <c r="H11" s="26"/>
      <c r="I11" s="26"/>
      <c r="J11" s="26"/>
      <c r="K11" s="26"/>
    </row>
    <row r="12" spans="1:21" ht="15.75" x14ac:dyDescent="0.25">
      <c r="A12" s="474"/>
      <c r="B12" s="3251"/>
      <c r="C12" s="3251"/>
      <c r="D12" s="3251"/>
      <c r="E12" s="26"/>
      <c r="F12" s="867"/>
      <c r="G12" s="26"/>
      <c r="H12" s="26"/>
      <c r="I12" s="26"/>
      <c r="J12" s="26"/>
      <c r="K12" s="26"/>
    </row>
    <row r="13" spans="1:21" ht="18.75" x14ac:dyDescent="0.25">
      <c r="A13" s="474"/>
      <c r="B13" s="3251"/>
      <c r="C13" s="3251"/>
      <c r="D13" s="3251"/>
      <c r="E13" s="869" t="s">
        <v>597</v>
      </c>
      <c r="F13" s="868"/>
      <c r="G13" s="26"/>
      <c r="H13" s="26"/>
      <c r="I13" s="26"/>
      <c r="J13" s="26"/>
      <c r="K13" s="26"/>
    </row>
    <row r="14" spans="1:21" ht="15.75" x14ac:dyDescent="0.25">
      <c r="A14" s="474"/>
      <c r="B14" s="3251"/>
      <c r="C14" s="3251"/>
      <c r="D14" s="3251"/>
      <c r="E14" s="26"/>
      <c r="F14" s="868"/>
      <c r="G14" s="26"/>
      <c r="H14" s="26"/>
      <c r="I14" s="26"/>
      <c r="J14" s="26"/>
      <c r="K14" s="26"/>
    </row>
    <row r="15" spans="1:21" ht="18.75" x14ac:dyDescent="0.25">
      <c r="A15" s="474"/>
      <c r="B15" s="3251"/>
      <c r="C15" s="3251"/>
      <c r="D15" s="3251"/>
      <c r="E15" s="869" t="s">
        <v>596</v>
      </c>
      <c r="F15" s="868"/>
      <c r="G15" s="26"/>
      <c r="H15" s="26"/>
      <c r="I15" s="26"/>
      <c r="J15" s="26"/>
      <c r="K15" s="26"/>
    </row>
    <row r="16" spans="1:21" x14ac:dyDescent="0.25">
      <c r="A16" s="474"/>
      <c r="B16" s="3251"/>
      <c r="C16" s="3251"/>
      <c r="D16" s="3251"/>
      <c r="E16" s="26"/>
      <c r="F16" s="26"/>
      <c r="G16" s="26"/>
      <c r="H16" s="26"/>
      <c r="I16" s="26"/>
      <c r="J16" s="26"/>
      <c r="K16" s="26"/>
    </row>
    <row r="17" spans="1:21" ht="15.75" x14ac:dyDescent="0.25">
      <c r="A17" s="474"/>
      <c r="B17" s="3251"/>
      <c r="C17" s="3251"/>
      <c r="D17" s="3251"/>
      <c r="E17" s="870" t="s">
        <v>598</v>
      </c>
    </row>
    <row r="18" spans="1:21" x14ac:dyDescent="0.25">
      <c r="A18" s="474"/>
      <c r="B18" s="474"/>
      <c r="C18" s="474"/>
      <c r="D18" s="474"/>
      <c r="E18" s="474"/>
      <c r="F18" s="474"/>
      <c r="G18" s="474"/>
      <c r="H18" s="474"/>
      <c r="I18" s="474"/>
      <c r="J18" s="474"/>
      <c r="K18" s="474"/>
      <c r="L18" s="474"/>
      <c r="M18" s="474"/>
      <c r="N18" s="474"/>
      <c r="O18" s="474"/>
      <c r="P18" s="474"/>
      <c r="Q18" s="474"/>
      <c r="R18" s="474"/>
      <c r="S18" s="474"/>
      <c r="T18" s="474"/>
      <c r="U18" s="474"/>
    </row>
    <row r="19" spans="1:21" x14ac:dyDescent="0.25">
      <c r="A19" s="901"/>
      <c r="B19" s="901"/>
      <c r="C19" s="901"/>
      <c r="D19" s="901"/>
      <c r="E19" s="901"/>
      <c r="F19" s="901"/>
      <c r="G19" s="901"/>
      <c r="H19" s="901"/>
      <c r="I19" s="901"/>
      <c r="J19" s="901"/>
      <c r="K19" s="901"/>
      <c r="L19" s="901"/>
      <c r="M19" s="901"/>
      <c r="N19" s="901"/>
      <c r="O19" s="901"/>
      <c r="P19" s="901"/>
      <c r="Q19" s="901"/>
      <c r="R19" s="901"/>
      <c r="S19" s="901"/>
      <c r="T19" s="901"/>
      <c r="U19" s="901"/>
    </row>
    <row r="20" spans="1:21" ht="26.25" x14ac:dyDescent="0.25">
      <c r="A20" s="477"/>
      <c r="B20" s="11"/>
      <c r="C20" s="11"/>
      <c r="D20" s="11"/>
      <c r="E20" s="11"/>
      <c r="F20" s="11"/>
      <c r="G20" s="11"/>
      <c r="H20" s="11"/>
      <c r="I20" s="11"/>
      <c r="J20" s="11"/>
      <c r="K20" s="108" t="s">
        <v>195</v>
      </c>
      <c r="L20" s="26"/>
      <c r="M20" s="26"/>
      <c r="N20" s="26"/>
      <c r="O20" s="109" t="s">
        <v>196</v>
      </c>
      <c r="P20" s="26"/>
      <c r="Q20" s="26"/>
      <c r="R20" s="109" t="s">
        <v>197</v>
      </c>
      <c r="S20" s="26"/>
      <c r="T20" s="26"/>
      <c r="U20" s="42"/>
    </row>
    <row r="21" spans="1:21" ht="15.75" thickBot="1" x14ac:dyDescent="0.3">
      <c r="A21" s="6"/>
      <c r="B21" s="6"/>
      <c r="C21" s="6"/>
      <c r="D21" s="6"/>
      <c r="E21" s="6"/>
      <c r="F21" s="6"/>
      <c r="G21" s="6"/>
      <c r="H21" s="6"/>
      <c r="I21" s="6"/>
      <c r="J21" s="6"/>
      <c r="K21" s="6"/>
      <c r="L21" s="6"/>
      <c r="M21" s="6"/>
      <c r="N21" s="6"/>
      <c r="O21" s="6"/>
      <c r="P21" s="6"/>
      <c r="Q21" s="6"/>
      <c r="R21" s="6"/>
      <c r="S21" s="6"/>
      <c r="T21" s="6"/>
      <c r="U21" s="6"/>
    </row>
    <row r="22" spans="1:21" x14ac:dyDescent="0.25">
      <c r="A22" s="9" t="s">
        <v>0</v>
      </c>
      <c r="B22" s="1804" t="s">
        <v>352</v>
      </c>
      <c r="C22" s="1805"/>
      <c r="D22" s="1805"/>
      <c r="E22" s="1805"/>
      <c r="F22" s="1805"/>
      <c r="G22" s="1805"/>
      <c r="H22" s="1805"/>
      <c r="I22" s="1806"/>
      <c r="J22" s="6"/>
      <c r="K22" s="3252" t="s">
        <v>354</v>
      </c>
      <c r="L22" s="1833"/>
      <c r="M22" s="1833"/>
      <c r="N22" s="1833"/>
      <c r="O22" s="1833"/>
      <c r="P22" s="1833"/>
      <c r="Q22" s="1833"/>
      <c r="R22" s="1833"/>
      <c r="S22" s="1833"/>
      <c r="T22" s="1833"/>
      <c r="U22" s="3253"/>
    </row>
    <row r="23" spans="1:21" x14ac:dyDescent="0.25">
      <c r="A23" s="3260" t="s">
        <v>352</v>
      </c>
      <c r="B23" s="1807"/>
      <c r="C23" s="1808"/>
      <c r="D23" s="1808"/>
      <c r="E23" s="1808"/>
      <c r="F23" s="1808"/>
      <c r="G23" s="1808"/>
      <c r="H23" s="1808"/>
      <c r="I23" s="1809"/>
      <c r="J23" s="6"/>
      <c r="K23" s="478" t="s">
        <v>215</v>
      </c>
      <c r="L23" s="479">
        <v>3</v>
      </c>
      <c r="M23" s="42"/>
      <c r="N23" s="3261" t="s">
        <v>386</v>
      </c>
      <c r="O23" s="3261"/>
      <c r="P23" s="3261"/>
      <c r="Q23" s="3261"/>
      <c r="R23" s="3261"/>
      <c r="S23" s="3261"/>
      <c r="T23" s="3261"/>
      <c r="U23" s="3262"/>
    </row>
    <row r="24" spans="1:21" x14ac:dyDescent="0.25">
      <c r="A24" s="3260"/>
      <c r="B24" s="1807"/>
      <c r="C24" s="1808"/>
      <c r="D24" s="1808"/>
      <c r="E24" s="1808"/>
      <c r="F24" s="1808"/>
      <c r="G24" s="1808"/>
      <c r="H24" s="1808"/>
      <c r="I24" s="1809"/>
      <c r="J24" s="6"/>
      <c r="K24" s="478" t="s">
        <v>197</v>
      </c>
      <c r="L24" s="42"/>
      <c r="M24" s="42"/>
      <c r="N24" s="3261"/>
      <c r="O24" s="3261"/>
      <c r="P24" s="3261"/>
      <c r="Q24" s="3261"/>
      <c r="R24" s="3261"/>
      <c r="S24" s="3261"/>
      <c r="T24" s="3261"/>
      <c r="U24" s="3262"/>
    </row>
    <row r="25" spans="1:21" ht="15.75" x14ac:dyDescent="0.25">
      <c r="A25" s="3260"/>
      <c r="B25" s="480"/>
      <c r="C25" s="6"/>
      <c r="D25" s="481"/>
      <c r="E25" s="6"/>
      <c r="F25" s="481"/>
      <c r="G25" s="481"/>
      <c r="H25" s="6"/>
      <c r="I25" s="482"/>
      <c r="J25" s="6"/>
      <c r="K25" s="478" t="s">
        <v>196</v>
      </c>
      <c r="L25" s="42"/>
      <c r="M25" s="42"/>
      <c r="N25" s="3261"/>
      <c r="O25" s="3261"/>
      <c r="P25" s="3261"/>
      <c r="Q25" s="3261"/>
      <c r="R25" s="3261"/>
      <c r="S25" s="3261"/>
      <c r="T25" s="3261"/>
      <c r="U25" s="3262"/>
    </row>
    <row r="26" spans="1:21" ht="15.75" x14ac:dyDescent="0.25">
      <c r="A26" s="3260"/>
      <c r="B26" s="483" t="s">
        <v>1</v>
      </c>
      <c r="C26" s="484" t="s">
        <v>387</v>
      </c>
      <c r="D26" s="42"/>
      <c r="E26" s="42"/>
      <c r="F26" s="42"/>
      <c r="G26" s="42"/>
      <c r="H26" s="42"/>
      <c r="I26" s="218"/>
      <c r="J26" s="6"/>
      <c r="K26" s="485"/>
      <c r="L26" s="42"/>
      <c r="M26" s="42"/>
      <c r="N26" s="486"/>
      <c r="O26" s="487" t="s">
        <v>388</v>
      </c>
      <c r="P26" s="488" t="s">
        <v>389</v>
      </c>
      <c r="Q26" s="488" t="s">
        <v>390</v>
      </c>
      <c r="R26" s="489" t="s">
        <v>391</v>
      </c>
      <c r="S26" s="489" t="s">
        <v>392</v>
      </c>
      <c r="T26" s="488" t="s">
        <v>317</v>
      </c>
      <c r="U26" s="490" t="s">
        <v>318</v>
      </c>
    </row>
    <row r="27" spans="1:21" ht="18.75" x14ac:dyDescent="0.25">
      <c r="A27" s="3260"/>
      <c r="B27" s="491" t="s">
        <v>2</v>
      </c>
      <c r="C27" s="484" t="s">
        <v>393</v>
      </c>
      <c r="D27" s="42"/>
      <c r="E27" s="42"/>
      <c r="F27" s="42"/>
      <c r="G27" s="42"/>
      <c r="H27" s="42"/>
      <c r="I27" s="218"/>
      <c r="J27" s="6"/>
      <c r="K27" s="485" t="s">
        <v>195</v>
      </c>
      <c r="L27" s="42"/>
      <c r="M27" s="42"/>
      <c r="N27" s="6"/>
      <c r="O27" s="492" t="s">
        <v>1</v>
      </c>
      <c r="P27" s="492" t="s">
        <v>2</v>
      </c>
      <c r="Q27" s="492" t="s">
        <v>3</v>
      </c>
      <c r="R27" s="492" t="s">
        <v>4</v>
      </c>
      <c r="S27" s="492" t="s">
        <v>5</v>
      </c>
      <c r="T27" s="493" t="s">
        <v>394</v>
      </c>
      <c r="U27" s="53" t="s">
        <v>48</v>
      </c>
    </row>
    <row r="28" spans="1:21" ht="18.75" x14ac:dyDescent="0.25">
      <c r="A28" s="3260"/>
      <c r="B28" s="494" t="s">
        <v>3</v>
      </c>
      <c r="C28" s="484" t="s">
        <v>395</v>
      </c>
      <c r="D28" s="42"/>
      <c r="E28" s="42"/>
      <c r="F28" s="42"/>
      <c r="G28" s="42"/>
      <c r="H28" s="42"/>
      <c r="I28" s="218"/>
      <c r="J28" s="6"/>
      <c r="K28" s="495" t="s">
        <v>6</v>
      </c>
      <c r="L28" s="492" t="s">
        <v>7</v>
      </c>
      <c r="M28" s="492" t="s">
        <v>8</v>
      </c>
      <c r="N28" s="492" t="s">
        <v>30</v>
      </c>
      <c r="O28" s="492" t="s">
        <v>31</v>
      </c>
      <c r="P28" s="492" t="s">
        <v>45</v>
      </c>
      <c r="Q28" s="492" t="s">
        <v>46</v>
      </c>
      <c r="R28" s="492" t="s">
        <v>396</v>
      </c>
      <c r="S28" s="492" t="s">
        <v>397</v>
      </c>
      <c r="T28" s="493" t="s">
        <v>398</v>
      </c>
      <c r="U28" s="53" t="s">
        <v>15</v>
      </c>
    </row>
    <row r="29" spans="1:21" ht="19.5" thickBot="1" x14ac:dyDescent="0.3">
      <c r="A29" s="3260"/>
      <c r="B29" s="336"/>
      <c r="C29" s="42"/>
      <c r="D29" s="42"/>
      <c r="E29" s="42"/>
      <c r="F29" s="42"/>
      <c r="G29" s="42"/>
      <c r="H29" s="42"/>
      <c r="I29" s="218"/>
      <c r="J29" s="6"/>
      <c r="K29" s="336"/>
      <c r="L29" s="42"/>
      <c r="M29" s="496" t="s">
        <v>399</v>
      </c>
      <c r="N29" s="993">
        <f>COLUMN()</f>
        <v>14</v>
      </c>
      <c r="O29" s="42"/>
      <c r="P29" s="42"/>
      <c r="Q29" s="42"/>
      <c r="R29" s="42"/>
      <c r="S29" s="42"/>
      <c r="T29" s="497" t="s">
        <v>13</v>
      </c>
      <c r="U29" s="53" t="s">
        <v>400</v>
      </c>
    </row>
    <row r="30" spans="1:21" x14ac:dyDescent="0.25">
      <c r="A30" s="3260"/>
      <c r="B30" s="498"/>
      <c r="C30" s="499"/>
      <c r="D30" s="220"/>
      <c r="E30" s="499"/>
      <c r="F30" s="220"/>
      <c r="G30" s="220"/>
      <c r="H30" s="499"/>
      <c r="I30" s="222"/>
      <c r="J30" s="6"/>
      <c r="K30" s="336"/>
      <c r="L30" s="42"/>
      <c r="M30" s="496" t="s">
        <v>401</v>
      </c>
      <c r="N30" s="994" t="str">
        <f>LEFT(ADDRESS(1,COLUMN(),4),LEN(ADDRESS(1,COLUMN(),4))-1)</f>
        <v>N</v>
      </c>
      <c r="O30" s="42"/>
      <c r="P30" s="500" t="s">
        <v>402</v>
      </c>
      <c r="Q30" s="994">
        <f>ROW()</f>
        <v>30</v>
      </c>
      <c r="R30" s="42"/>
      <c r="S30" s="109" t="s">
        <v>197</v>
      </c>
      <c r="T30" s="42"/>
      <c r="U30" s="218"/>
    </row>
    <row r="31" spans="1:21" ht="19.5" thickBot="1" x14ac:dyDescent="0.3">
      <c r="A31" s="3260"/>
      <c r="B31" s="3263" t="s">
        <v>353</v>
      </c>
      <c r="C31" s="3264"/>
      <c r="D31" s="3264"/>
      <c r="E31" s="3264"/>
      <c r="F31" s="3264"/>
      <c r="G31" s="3264"/>
      <c r="H31" s="3264"/>
      <c r="I31" s="3265"/>
      <c r="J31" s="6"/>
      <c r="K31" s="501"/>
      <c r="L31" s="110"/>
      <c r="M31" s="110"/>
      <c r="N31" s="110"/>
      <c r="O31" s="110"/>
      <c r="P31" s="110"/>
      <c r="Q31" s="110"/>
      <c r="R31" s="110"/>
      <c r="S31" s="110"/>
      <c r="T31" s="110"/>
      <c r="U31" s="253"/>
    </row>
    <row r="32" spans="1:21" ht="16.5" thickBot="1" x14ac:dyDescent="0.3">
      <c r="A32" s="3260"/>
      <c r="B32" s="502"/>
      <c r="C32" s="42"/>
      <c r="D32" s="503"/>
      <c r="E32" s="42"/>
      <c r="F32" s="503"/>
      <c r="G32" s="503"/>
      <c r="H32" s="42"/>
      <c r="I32" s="504"/>
      <c r="J32" s="6"/>
      <c r="K32" s="6"/>
      <c r="L32" s="6"/>
      <c r="M32" s="6"/>
      <c r="N32" s="6"/>
      <c r="O32" s="6"/>
      <c r="P32" s="6"/>
      <c r="Q32" s="6"/>
      <c r="R32" s="6"/>
      <c r="S32" s="6"/>
      <c r="T32" s="6"/>
      <c r="U32" s="6"/>
    </row>
    <row r="33" spans="1:21" ht="15.75" x14ac:dyDescent="0.25">
      <c r="A33" s="3260"/>
      <c r="B33" s="483" t="s">
        <v>1</v>
      </c>
      <c r="C33" s="484" t="s">
        <v>403</v>
      </c>
      <c r="D33" s="42"/>
      <c r="E33" s="42"/>
      <c r="F33" s="42"/>
      <c r="G33" s="42"/>
      <c r="H33" s="42"/>
      <c r="I33" s="218"/>
      <c r="J33" s="6"/>
      <c r="K33" s="1823" t="s">
        <v>355</v>
      </c>
      <c r="L33" s="1824"/>
      <c r="M33" s="1824"/>
      <c r="N33" s="1824"/>
      <c r="O33" s="1824"/>
      <c r="P33" s="1824"/>
      <c r="Q33" s="1825"/>
      <c r="R33" s="6"/>
      <c r="S33" s="6"/>
      <c r="T33" s="6"/>
      <c r="U33" s="6"/>
    </row>
    <row r="34" spans="1:21" ht="15.75" x14ac:dyDescent="0.25">
      <c r="A34" s="3260"/>
      <c r="B34" s="491" t="s">
        <v>2</v>
      </c>
      <c r="C34" s="484" t="s">
        <v>405</v>
      </c>
      <c r="D34" s="42"/>
      <c r="E34" s="42"/>
      <c r="F34" s="42"/>
      <c r="G34" s="42"/>
      <c r="H34" s="42"/>
      <c r="I34" s="218"/>
      <c r="J34" s="6"/>
      <c r="K34" s="509" t="s">
        <v>406</v>
      </c>
      <c r="L34" s="42"/>
      <c r="M34" s="42"/>
      <c r="N34" s="510" t="s">
        <v>407</v>
      </c>
      <c r="O34" s="42"/>
      <c r="P34" s="42"/>
      <c r="Q34" s="218"/>
      <c r="R34" s="6"/>
      <c r="S34" s="6"/>
      <c r="T34" s="6"/>
      <c r="U34" s="6"/>
    </row>
    <row r="35" spans="1:21" ht="15.75" x14ac:dyDescent="0.25">
      <c r="A35" s="3260"/>
      <c r="B35" s="494" t="s">
        <v>3</v>
      </c>
      <c r="C35" s="484" t="s">
        <v>413</v>
      </c>
      <c r="D35" s="42"/>
      <c r="E35" s="42"/>
      <c r="F35" s="42"/>
      <c r="G35" s="42"/>
      <c r="H35" s="42"/>
      <c r="I35" s="218"/>
      <c r="J35" s="6"/>
      <c r="K35" s="509" t="s">
        <v>414</v>
      </c>
      <c r="L35" s="42"/>
      <c r="M35" s="42"/>
      <c r="N35" s="510" t="s">
        <v>415</v>
      </c>
      <c r="O35" s="42"/>
      <c r="P35" s="42"/>
      <c r="Q35" s="218"/>
      <c r="R35" s="6"/>
      <c r="S35" s="6"/>
      <c r="T35" s="6"/>
      <c r="U35" s="6"/>
    </row>
    <row r="36" spans="1:21" x14ac:dyDescent="0.25">
      <c r="A36" s="3260"/>
      <c r="B36" s="336"/>
      <c r="C36" s="42"/>
      <c r="D36" s="42"/>
      <c r="E36" s="42"/>
      <c r="F36" s="42"/>
      <c r="G36" s="42"/>
      <c r="H36" s="42"/>
      <c r="I36" s="218"/>
      <c r="J36" s="6"/>
      <c r="K36" s="509" t="s">
        <v>416</v>
      </c>
      <c r="L36" s="42"/>
      <c r="M36" s="42"/>
      <c r="N36" s="26"/>
      <c r="O36" s="42"/>
      <c r="P36" s="42"/>
      <c r="Q36" s="218"/>
      <c r="R36" s="6"/>
      <c r="S36" s="6"/>
      <c r="T36" s="6"/>
      <c r="U36" s="6"/>
    </row>
    <row r="37" spans="1:21" x14ac:dyDescent="0.25">
      <c r="A37" s="3260"/>
      <c r="B37" s="520" t="s">
        <v>417</v>
      </c>
      <c r="C37" s="472"/>
      <c r="D37" s="521"/>
      <c r="E37" s="472"/>
      <c r="F37" s="521"/>
      <c r="G37" s="521"/>
      <c r="H37" s="3266">
        <f>3.14*(11*11)</f>
        <v>379.94</v>
      </c>
      <c r="I37" s="3267"/>
      <c r="J37" s="6"/>
      <c r="K37" s="509" t="s">
        <v>418</v>
      </c>
      <c r="L37" s="42"/>
      <c r="M37" s="42"/>
      <c r="N37" s="510" t="s">
        <v>419</v>
      </c>
      <c r="O37" s="42"/>
      <c r="P37" s="42"/>
      <c r="Q37" s="218"/>
      <c r="R37" s="6"/>
      <c r="S37" s="6"/>
      <c r="T37" s="6"/>
      <c r="U37" s="6"/>
    </row>
    <row r="38" spans="1:21" x14ac:dyDescent="0.25">
      <c r="A38" s="3260"/>
      <c r="B38" s="522" t="s">
        <v>421</v>
      </c>
      <c r="C38" s="523"/>
      <c r="D38" s="524"/>
      <c r="E38" s="523"/>
      <c r="F38" s="524"/>
      <c r="G38" s="524"/>
      <c r="H38" s="3268" t="s">
        <v>422</v>
      </c>
      <c r="I38" s="3269"/>
      <c r="J38" s="6"/>
      <c r="K38" s="509" t="s">
        <v>423</v>
      </c>
      <c r="L38" s="42"/>
      <c r="M38" s="42"/>
      <c r="N38" s="510" t="s">
        <v>424</v>
      </c>
      <c r="O38" s="42"/>
      <c r="P38" s="42"/>
      <c r="Q38" s="218"/>
      <c r="R38" s="6"/>
      <c r="S38" s="6"/>
      <c r="T38" s="6"/>
      <c r="U38" s="6"/>
    </row>
    <row r="39" spans="1:21" x14ac:dyDescent="0.25">
      <c r="A39" s="3260"/>
      <c r="B39" s="3270" t="s">
        <v>119</v>
      </c>
      <c r="C39" s="3271"/>
      <c r="D39" s="476" t="s">
        <v>118</v>
      </c>
      <c r="E39" s="525"/>
      <c r="F39" s="476" t="s">
        <v>358</v>
      </c>
      <c r="G39" s="526" t="s">
        <v>425</v>
      </c>
      <c r="H39" s="525"/>
      <c r="I39" s="218"/>
      <c r="J39" s="6"/>
      <c r="K39" s="509"/>
      <c r="L39" s="42"/>
      <c r="M39" s="42"/>
      <c r="N39" s="510" t="s">
        <v>426</v>
      </c>
      <c r="O39" s="42"/>
      <c r="P39" s="42"/>
      <c r="Q39" s="218"/>
      <c r="R39" s="6"/>
      <c r="S39" s="6"/>
      <c r="T39" s="6"/>
      <c r="U39" s="6"/>
    </row>
    <row r="40" spans="1:21" x14ac:dyDescent="0.25">
      <c r="A40" s="3260"/>
      <c r="B40" s="2651">
        <v>1</v>
      </c>
      <c r="C40" s="2920"/>
      <c r="D40" s="3255">
        <v>22</v>
      </c>
      <c r="E40" s="3255"/>
      <c r="F40" s="3256">
        <f>D40/2</f>
        <v>11</v>
      </c>
      <c r="G40" s="3254">
        <f>PI()*(F40^2)</f>
        <v>380.13271108436498</v>
      </c>
      <c r="H40" s="3254"/>
      <c r="I40" s="218"/>
      <c r="J40" s="6"/>
      <c r="K40" s="336"/>
      <c r="L40" s="42"/>
      <c r="M40" s="42"/>
      <c r="N40" s="42"/>
      <c r="O40" s="42"/>
      <c r="P40" s="42"/>
      <c r="Q40" s="218"/>
      <c r="R40" s="6"/>
      <c r="S40" s="6"/>
      <c r="T40" s="6"/>
      <c r="U40" s="6"/>
    </row>
    <row r="41" spans="1:21" x14ac:dyDescent="0.25">
      <c r="A41" s="3260"/>
      <c r="B41" s="2651"/>
      <c r="C41" s="2920"/>
      <c r="D41" s="3255"/>
      <c r="E41" s="3255"/>
      <c r="F41" s="3256"/>
      <c r="G41" s="3254"/>
      <c r="H41" s="3254"/>
      <c r="I41" s="218"/>
      <c r="J41" s="6"/>
      <c r="K41" s="509" t="s">
        <v>427</v>
      </c>
      <c r="L41" s="42"/>
      <c r="M41" s="42"/>
      <c r="N41" s="42"/>
      <c r="O41" s="42"/>
      <c r="P41" s="42"/>
      <c r="Q41" s="218"/>
      <c r="R41" s="6"/>
      <c r="S41" s="6"/>
      <c r="T41" s="6"/>
      <c r="U41" s="6"/>
    </row>
    <row r="42" spans="1:21" ht="15.75" x14ac:dyDescent="0.25">
      <c r="A42" s="3260"/>
      <c r="B42" s="527"/>
      <c r="C42" s="198"/>
      <c r="D42" s="81"/>
      <c r="E42" s="198"/>
      <c r="F42" s="528"/>
      <c r="G42" s="529"/>
      <c r="H42" s="198"/>
      <c r="I42" s="218"/>
      <c r="J42" s="6"/>
      <c r="K42" s="509" t="s">
        <v>428</v>
      </c>
      <c r="L42" s="42"/>
      <c r="M42" s="42"/>
      <c r="N42" s="42"/>
      <c r="O42" s="42"/>
      <c r="P42" s="42"/>
      <c r="Q42" s="218"/>
      <c r="R42" s="6"/>
      <c r="S42" s="6"/>
      <c r="T42" s="6"/>
      <c r="U42" s="6"/>
    </row>
    <row r="43" spans="1:21" ht="15.75" thickBot="1" x14ac:dyDescent="0.3">
      <c r="A43" s="3260"/>
      <c r="B43" s="2651">
        <v>1</v>
      </c>
      <c r="C43" s="2920"/>
      <c r="D43" s="3255">
        <v>22</v>
      </c>
      <c r="E43" s="3255"/>
      <c r="F43" s="3256">
        <f>D43/2</f>
        <v>11</v>
      </c>
      <c r="G43" s="3254">
        <f>PI()*(F43^2)</f>
        <v>380.13271108436498</v>
      </c>
      <c r="H43" s="3254"/>
      <c r="I43" s="218"/>
      <c r="J43" s="6"/>
      <c r="K43" s="501"/>
      <c r="L43" s="110"/>
      <c r="M43" s="110"/>
      <c r="N43" s="110"/>
      <c r="O43" s="110"/>
      <c r="P43" s="110"/>
      <c r="Q43" s="253"/>
      <c r="R43" s="6"/>
      <c r="S43" s="6"/>
      <c r="T43" s="6"/>
      <c r="U43" s="6"/>
    </row>
    <row r="44" spans="1:21" ht="15.75" thickBot="1" x14ac:dyDescent="0.3">
      <c r="A44" s="3260"/>
      <c r="B44" s="2651"/>
      <c r="C44" s="2920"/>
      <c r="D44" s="3255"/>
      <c r="E44" s="3255"/>
      <c r="F44" s="3256"/>
      <c r="G44" s="3254"/>
      <c r="H44" s="3254"/>
      <c r="I44" s="218"/>
      <c r="J44" s="6"/>
      <c r="K44" s="6"/>
      <c r="L44" s="6"/>
      <c r="M44" s="6"/>
      <c r="N44" s="6"/>
      <c r="O44" s="6"/>
      <c r="P44" s="6"/>
      <c r="Q44" s="6"/>
      <c r="R44" s="6"/>
      <c r="S44" s="6"/>
      <c r="T44" s="6"/>
      <c r="U44" s="6"/>
    </row>
    <row r="45" spans="1:21" x14ac:dyDescent="0.25">
      <c r="A45" s="3260"/>
      <c r="B45" s="3257" t="s">
        <v>96</v>
      </c>
      <c r="C45" s="3258"/>
      <c r="D45" s="3258"/>
      <c r="E45" s="3258"/>
      <c r="F45" s="3258"/>
      <c r="G45" s="3258"/>
      <c r="H45" s="3258"/>
      <c r="I45" s="3259"/>
      <c r="J45" s="6"/>
      <c r="K45" s="6"/>
      <c r="L45" s="6"/>
      <c r="M45" s="6"/>
      <c r="N45" s="6"/>
      <c r="O45" s="6"/>
      <c r="P45" s="6"/>
      <c r="Q45" s="6"/>
      <c r="R45" s="6"/>
      <c r="S45" s="6"/>
      <c r="T45" s="6"/>
      <c r="U45" s="6"/>
    </row>
    <row r="46" spans="1:21" x14ac:dyDescent="0.25">
      <c r="A46" s="3260"/>
      <c r="B46" s="2705"/>
      <c r="C46" s="2706"/>
      <c r="D46" s="2706"/>
      <c r="E46" s="2706"/>
      <c r="F46" s="2706"/>
      <c r="G46" s="2706"/>
      <c r="H46" s="2706"/>
      <c r="I46" s="2707"/>
      <c r="J46" s="6"/>
      <c r="K46" s="5" t="s">
        <v>198</v>
      </c>
      <c r="L46" s="101">
        <v>0</v>
      </c>
      <c r="M46" s="102">
        <v>0</v>
      </c>
      <c r="N46" s="103">
        <v>0</v>
      </c>
      <c r="O46" s="104">
        <v>0</v>
      </c>
      <c r="P46" s="6"/>
      <c r="Q46" s="6"/>
      <c r="R46" s="6"/>
      <c r="S46" s="6"/>
      <c r="T46" s="6"/>
      <c r="U46" s="6"/>
    </row>
    <row r="47" spans="1:21" x14ac:dyDescent="0.25">
      <c r="A47" s="3260"/>
      <c r="B47" s="530" t="s">
        <v>158</v>
      </c>
      <c r="C47" s="6"/>
      <c r="D47" s="212"/>
      <c r="E47" s="6"/>
      <c r="F47" s="213"/>
      <c r="G47" s="213"/>
      <c r="H47" s="6"/>
      <c r="I47" s="214"/>
      <c r="J47" s="6"/>
      <c r="K47" s="6"/>
      <c r="L47" s="6"/>
      <c r="M47" s="6"/>
      <c r="N47" s="6"/>
      <c r="O47" s="6"/>
      <c r="P47" s="6"/>
      <c r="Q47" s="6"/>
      <c r="R47" s="6"/>
      <c r="S47" s="6"/>
      <c r="T47" s="6"/>
      <c r="U47" s="6"/>
    </row>
    <row r="48" spans="1:21" x14ac:dyDescent="0.25">
      <c r="A48" s="3260"/>
      <c r="B48" s="2714" t="s">
        <v>9</v>
      </c>
      <c r="C48" s="1959"/>
      <c r="D48" s="1959"/>
      <c r="E48" s="1959"/>
      <c r="F48" s="1959"/>
      <c r="G48" s="1959"/>
      <c r="H48" s="1959"/>
      <c r="I48" s="1960"/>
      <c r="J48" s="6"/>
      <c r="K48" s="6"/>
      <c r="L48" s="6"/>
      <c r="M48" s="6"/>
      <c r="N48" s="6"/>
      <c r="O48" s="6"/>
      <c r="P48" s="6"/>
      <c r="Q48" s="6"/>
      <c r="R48" s="6"/>
      <c r="S48" s="6"/>
      <c r="T48" s="6"/>
      <c r="U48" s="6"/>
    </row>
    <row r="49" spans="1:21" ht="15.75" thickBot="1" x14ac:dyDescent="0.3">
      <c r="A49" s="3260"/>
      <c r="B49" s="1961"/>
      <c r="C49" s="1962"/>
      <c r="D49" s="1962"/>
      <c r="E49" s="1962"/>
      <c r="F49" s="1962"/>
      <c r="G49" s="1962"/>
      <c r="H49" s="1962"/>
      <c r="I49" s="1963"/>
      <c r="J49" s="6"/>
      <c r="K49" s="6"/>
      <c r="L49" s="6"/>
      <c r="M49" s="6"/>
      <c r="N49" s="6"/>
      <c r="O49" s="6"/>
      <c r="P49" s="6"/>
      <c r="Q49" s="6"/>
      <c r="R49" s="6"/>
      <c r="S49" s="6"/>
      <c r="T49" s="6"/>
      <c r="U49" s="6"/>
    </row>
    <row r="50" spans="1:21" x14ac:dyDescent="0.25">
      <c r="A50" s="6"/>
      <c r="B50" s="6"/>
      <c r="C50" s="6"/>
      <c r="D50" s="6"/>
      <c r="E50" s="6"/>
      <c r="F50" s="6"/>
      <c r="G50" s="6"/>
      <c r="H50" s="6"/>
      <c r="I50" s="6"/>
      <c r="J50" s="6"/>
      <c r="K50" s="6"/>
      <c r="L50" s="6"/>
      <c r="M50" s="6"/>
      <c r="N50" s="6"/>
      <c r="O50" s="6"/>
      <c r="P50" s="6"/>
      <c r="Q50" s="6"/>
      <c r="R50" s="6"/>
      <c r="S50" s="6"/>
      <c r="T50" s="6"/>
      <c r="U50" s="6"/>
    </row>
    <row r="51" spans="1:21" x14ac:dyDescent="0.25">
      <c r="A51" s="6"/>
      <c r="B51" s="6"/>
      <c r="C51" s="6"/>
      <c r="D51" s="6"/>
      <c r="E51" s="6"/>
      <c r="F51" s="6"/>
      <c r="G51" s="6"/>
      <c r="H51" s="6"/>
      <c r="I51" s="6"/>
      <c r="J51" s="6"/>
      <c r="K51" s="546"/>
      <c r="L51" s="6"/>
      <c r="M51" s="6"/>
      <c r="N51" s="6"/>
      <c r="O51" s="6"/>
      <c r="P51" s="6"/>
      <c r="Q51" s="6"/>
      <c r="R51" s="6"/>
      <c r="S51" s="6"/>
      <c r="T51" s="6"/>
      <c r="U51" s="6"/>
    </row>
    <row r="52" spans="1:21" ht="15.75" thickBot="1" x14ac:dyDescent="0.3">
      <c r="A52" s="6"/>
      <c r="B52" s="6"/>
      <c r="C52" s="6"/>
      <c r="D52" s="6"/>
      <c r="E52" s="6"/>
      <c r="F52" s="6"/>
      <c r="G52" s="6"/>
      <c r="H52" s="6"/>
      <c r="I52" s="6"/>
      <c r="J52" s="6"/>
      <c r="K52" s="6"/>
      <c r="L52" s="6"/>
      <c r="M52" s="6"/>
      <c r="N52" s="6"/>
      <c r="O52" s="6"/>
      <c r="P52" s="6"/>
      <c r="Q52" s="6"/>
      <c r="R52" s="6"/>
      <c r="S52" s="6"/>
      <c r="T52" s="6"/>
      <c r="U52" s="6"/>
    </row>
    <row r="53" spans="1:21" ht="23.25" x14ac:dyDescent="0.25">
      <c r="A53" s="765" t="s">
        <v>0</v>
      </c>
      <c r="B53" s="1826" t="s">
        <v>357</v>
      </c>
      <c r="C53" s="1826"/>
      <c r="D53" s="1826"/>
      <c r="E53" s="1826"/>
      <c r="F53" s="1826"/>
      <c r="G53" s="1826"/>
      <c r="H53" s="1826"/>
      <c r="I53" s="1826"/>
      <c r="J53" s="1826"/>
      <c r="K53" s="1826"/>
      <c r="L53" s="1827"/>
      <c r="M53" s="6"/>
      <c r="N53" s="9" t="s">
        <v>0</v>
      </c>
      <c r="O53" s="1830" t="s">
        <v>356</v>
      </c>
      <c r="P53" s="1831"/>
      <c r="Q53" s="1831"/>
      <c r="R53" s="1831"/>
      <c r="S53" s="1832"/>
      <c r="T53" s="6"/>
      <c r="U53" s="6"/>
    </row>
    <row r="54" spans="1:21" x14ac:dyDescent="0.25">
      <c r="A54" s="43"/>
      <c r="B54" s="1828"/>
      <c r="C54" s="1828"/>
      <c r="D54" s="1828"/>
      <c r="E54" s="1828"/>
      <c r="F54" s="1828"/>
      <c r="G54" s="1828"/>
      <c r="H54" s="1828"/>
      <c r="I54" s="1828"/>
      <c r="J54" s="1828"/>
      <c r="K54" s="1828"/>
      <c r="L54" s="1829"/>
      <c r="M54" s="6"/>
      <c r="N54" s="3272" t="s">
        <v>356</v>
      </c>
      <c r="O54" s="3273" t="s">
        <v>438</v>
      </c>
      <c r="P54" s="3274"/>
      <c r="Q54" s="3274"/>
      <c r="R54" s="3274"/>
      <c r="S54" s="3275"/>
      <c r="T54" s="6"/>
      <c r="U54" s="6"/>
    </row>
    <row r="55" spans="1:21" x14ac:dyDescent="0.25">
      <c r="A55" s="43"/>
      <c r="B55" s="3276" t="s">
        <v>439</v>
      </c>
      <c r="C55" s="3276"/>
      <c r="D55" s="3276"/>
      <c r="E55" s="3276"/>
      <c r="F55" s="3276"/>
      <c r="G55" s="3276"/>
      <c r="H55" s="3276"/>
      <c r="I55" s="3276"/>
      <c r="J55" s="3276"/>
      <c r="K55" s="3276"/>
      <c r="L55" s="3277"/>
      <c r="M55" s="6"/>
      <c r="N55" s="3272"/>
      <c r="O55" s="3273"/>
      <c r="P55" s="3274"/>
      <c r="Q55" s="3274"/>
      <c r="R55" s="3274"/>
      <c r="S55" s="3275"/>
      <c r="T55" s="6"/>
      <c r="U55" s="6"/>
    </row>
    <row r="56" spans="1:21" x14ac:dyDescent="0.25">
      <c r="A56" s="43"/>
      <c r="B56" s="3276"/>
      <c r="C56" s="3276"/>
      <c r="D56" s="3276"/>
      <c r="E56" s="3276"/>
      <c r="F56" s="3276"/>
      <c r="G56" s="3276"/>
      <c r="H56" s="3276"/>
      <c r="I56" s="3276"/>
      <c r="J56" s="3276"/>
      <c r="K56" s="3276"/>
      <c r="L56" s="3277"/>
      <c r="M56" s="6"/>
      <c r="N56" s="3272"/>
      <c r="O56" s="3273" t="s">
        <v>440</v>
      </c>
      <c r="P56" s="3274"/>
      <c r="Q56" s="3274"/>
      <c r="R56" s="3274"/>
      <c r="S56" s="3275"/>
      <c r="T56" s="6"/>
      <c r="U56" s="6"/>
    </row>
    <row r="57" spans="1:21" ht="15.75" x14ac:dyDescent="0.25">
      <c r="A57" s="3293" t="s">
        <v>357</v>
      </c>
      <c r="B57" s="3294" t="s">
        <v>119</v>
      </c>
      <c r="C57" s="3294"/>
      <c r="D57" s="3294" t="s">
        <v>118</v>
      </c>
      <c r="E57" s="3294"/>
      <c r="F57" s="3294" t="s">
        <v>358</v>
      </c>
      <c r="G57" s="3294"/>
      <c r="H57" s="3295" t="s">
        <v>359</v>
      </c>
      <c r="I57" s="3295"/>
      <c r="J57" s="3296" t="s">
        <v>136</v>
      </c>
      <c r="K57" s="3296"/>
      <c r="L57" s="559" t="s">
        <v>360</v>
      </c>
      <c r="M57" s="6"/>
      <c r="N57" s="3272"/>
      <c r="O57" s="3273"/>
      <c r="P57" s="3274"/>
      <c r="Q57" s="3274"/>
      <c r="R57" s="3274"/>
      <c r="S57" s="3275"/>
      <c r="T57" s="6"/>
      <c r="U57" s="6"/>
    </row>
    <row r="58" spans="1:21" ht="15.75" x14ac:dyDescent="0.25">
      <c r="A58" s="3293"/>
      <c r="B58" s="2481">
        <v>1</v>
      </c>
      <c r="C58" s="2481"/>
      <c r="D58" s="2346">
        <v>22</v>
      </c>
      <c r="E58" s="2346"/>
      <c r="F58" s="3256">
        <f>D58/2</f>
        <v>11</v>
      </c>
      <c r="G58" s="3256"/>
      <c r="H58" s="3297">
        <v>0.15</v>
      </c>
      <c r="I58" s="3297"/>
      <c r="J58" s="3278">
        <f>(PI()*(F58^2)*B58)</f>
        <v>380.13271108436498</v>
      </c>
      <c r="K58" s="3278"/>
      <c r="L58" s="560">
        <f>L62</f>
        <v>1.5783961298369786</v>
      </c>
      <c r="M58" s="6"/>
      <c r="N58" s="3272"/>
      <c r="O58" s="3273"/>
      <c r="P58" s="3274"/>
      <c r="Q58" s="3274"/>
      <c r="R58" s="3274"/>
      <c r="S58" s="3275"/>
      <c r="T58" s="6"/>
      <c r="U58" s="6"/>
    </row>
    <row r="59" spans="1:21" ht="15.75" x14ac:dyDescent="0.25">
      <c r="A59" s="3293"/>
      <c r="B59" s="2481"/>
      <c r="C59" s="2481"/>
      <c r="D59" s="2346"/>
      <c r="E59" s="2346"/>
      <c r="F59" s="3256"/>
      <c r="G59" s="3256"/>
      <c r="H59" s="3297"/>
      <c r="I59" s="3297"/>
      <c r="J59" s="3278"/>
      <c r="K59" s="3278"/>
      <c r="L59" s="560"/>
      <c r="M59" s="6"/>
      <c r="N59" s="3272"/>
      <c r="O59" s="3273"/>
      <c r="P59" s="3274"/>
      <c r="Q59" s="3274"/>
      <c r="R59" s="3274"/>
      <c r="S59" s="3275"/>
      <c r="T59" s="6"/>
      <c r="U59" s="6"/>
    </row>
    <row r="60" spans="1:21" x14ac:dyDescent="0.25">
      <c r="A60" s="3293"/>
      <c r="B60" s="3276" t="s">
        <v>441</v>
      </c>
      <c r="C60" s="3276"/>
      <c r="D60" s="3276"/>
      <c r="E60" s="3276"/>
      <c r="F60" s="3276"/>
      <c r="G60" s="3276"/>
      <c r="H60" s="3276"/>
      <c r="I60" s="3276"/>
      <c r="J60" s="3276"/>
      <c r="K60" s="3276"/>
      <c r="L60" s="3277"/>
      <c r="M60" s="6"/>
      <c r="N60" s="3272"/>
      <c r="O60" s="3273"/>
      <c r="P60" s="3274"/>
      <c r="Q60" s="3274"/>
      <c r="R60" s="3274"/>
      <c r="S60" s="3275"/>
      <c r="T60" s="6"/>
      <c r="U60" s="6"/>
    </row>
    <row r="61" spans="1:21" x14ac:dyDescent="0.25">
      <c r="A61" s="3293"/>
      <c r="B61" s="3276"/>
      <c r="C61" s="3276"/>
      <c r="D61" s="3276"/>
      <c r="E61" s="3276"/>
      <c r="F61" s="3276"/>
      <c r="G61" s="3276"/>
      <c r="H61" s="3276"/>
      <c r="I61" s="3276"/>
      <c r="J61" s="3276"/>
      <c r="K61" s="3276"/>
      <c r="L61" s="3277"/>
      <c r="M61" s="6"/>
      <c r="N61" s="3272"/>
      <c r="O61" s="3273"/>
      <c r="P61" s="3274"/>
      <c r="Q61" s="3274"/>
      <c r="R61" s="3274"/>
      <c r="S61" s="3275"/>
      <c r="T61" s="6"/>
      <c r="U61" s="6"/>
    </row>
    <row r="62" spans="1:21" ht="15.75" x14ac:dyDescent="0.25">
      <c r="A62" s="3293"/>
      <c r="B62" s="2481">
        <v>1</v>
      </c>
      <c r="C62" s="2481"/>
      <c r="D62" s="2346">
        <v>30</v>
      </c>
      <c r="E62" s="2346"/>
      <c r="F62" s="2346">
        <v>20</v>
      </c>
      <c r="G62" s="2346"/>
      <c r="H62" s="2386">
        <f>(H58*L58)*B58</f>
        <v>0.2367594194755468</v>
      </c>
      <c r="I62" s="2386"/>
      <c r="J62" s="3278">
        <f>(D62*F62)*B62</f>
        <v>600</v>
      </c>
      <c r="K62" s="3278"/>
      <c r="L62" s="560">
        <f>J62/J58</f>
        <v>1.5783961298369786</v>
      </c>
      <c r="M62" s="6"/>
      <c r="N62" s="3272"/>
      <c r="O62" s="3273"/>
      <c r="P62" s="3274"/>
      <c r="Q62" s="3274"/>
      <c r="R62" s="3274"/>
      <c r="S62" s="3275"/>
      <c r="T62" s="6"/>
      <c r="U62" s="6"/>
    </row>
    <row r="63" spans="1:21" ht="15.75" x14ac:dyDescent="0.25">
      <c r="A63" s="3293"/>
      <c r="B63" s="2481"/>
      <c r="C63" s="2481"/>
      <c r="D63" s="2346"/>
      <c r="E63" s="2346"/>
      <c r="F63" s="2346"/>
      <c r="G63" s="2346"/>
      <c r="H63" s="2386"/>
      <c r="I63" s="2386"/>
      <c r="J63" s="3278"/>
      <c r="K63" s="3278"/>
      <c r="L63" s="560"/>
      <c r="M63" s="6"/>
      <c r="N63" s="3272"/>
      <c r="O63" s="3279" t="s">
        <v>442</v>
      </c>
      <c r="P63" s="3280"/>
      <c r="Q63" s="3280"/>
      <c r="R63" s="3280"/>
      <c r="S63" s="3281"/>
      <c r="T63" s="6"/>
      <c r="U63" s="6"/>
    </row>
    <row r="64" spans="1:21" ht="15.75" x14ac:dyDescent="0.25">
      <c r="A64" s="3293"/>
      <c r="B64" s="3285" t="s">
        <v>363</v>
      </c>
      <c r="C64" s="3285"/>
      <c r="D64" s="3285" t="s">
        <v>54</v>
      </c>
      <c r="E64" s="3285"/>
      <c r="F64" s="3285" t="s">
        <v>52</v>
      </c>
      <c r="G64" s="3285"/>
      <c r="H64" s="2933" t="s">
        <v>359</v>
      </c>
      <c r="I64" s="2933"/>
      <c r="J64" s="3286" t="s">
        <v>136</v>
      </c>
      <c r="K64" s="3286"/>
      <c r="L64" s="561" t="s">
        <v>360</v>
      </c>
      <c r="M64" s="6"/>
      <c r="N64" s="3272"/>
      <c r="O64" s="3279"/>
      <c r="P64" s="3280"/>
      <c r="Q64" s="3280"/>
      <c r="R64" s="3280"/>
      <c r="S64" s="3281"/>
      <c r="T64" s="6"/>
      <c r="U64" s="6"/>
    </row>
    <row r="65" spans="1:21" ht="19.5" thickBot="1" x14ac:dyDescent="0.3">
      <c r="A65" s="3293"/>
      <c r="B65" s="3287" t="s">
        <v>443</v>
      </c>
      <c r="C65" s="3287"/>
      <c r="D65" s="3287"/>
      <c r="E65" s="3287"/>
      <c r="F65" s="3287"/>
      <c r="G65" s="3287"/>
      <c r="H65" s="3287"/>
      <c r="I65" s="3287"/>
      <c r="J65" s="3287"/>
      <c r="K65" s="3287"/>
      <c r="L65" s="3288"/>
      <c r="M65" s="6"/>
      <c r="N65" s="3272"/>
      <c r="O65" s="3282"/>
      <c r="P65" s="3283"/>
      <c r="Q65" s="3283"/>
      <c r="R65" s="3283"/>
      <c r="S65" s="3284"/>
      <c r="T65" s="6"/>
      <c r="U65" s="6"/>
    </row>
    <row r="66" spans="1:21" x14ac:dyDescent="0.25">
      <c r="A66" s="3293"/>
      <c r="B66" s="972" t="s">
        <v>96</v>
      </c>
      <c r="C66" s="562"/>
      <c r="D66" s="562"/>
      <c r="E66" s="562"/>
      <c r="F66" s="562"/>
      <c r="G66" s="562"/>
      <c r="H66" s="562"/>
      <c r="I66" s="562"/>
      <c r="J66" s="562"/>
      <c r="K66" s="562"/>
      <c r="L66" s="563"/>
      <c r="M66" s="6"/>
      <c r="N66" s="6"/>
      <c r="O66" s="6"/>
      <c r="P66" s="6"/>
      <c r="Q66" s="6"/>
      <c r="R66" s="6"/>
      <c r="S66" s="6"/>
      <c r="T66" s="6"/>
      <c r="U66" s="6"/>
    </row>
    <row r="67" spans="1:21" x14ac:dyDescent="0.25">
      <c r="A67" s="3293"/>
      <c r="B67" s="806" t="s">
        <v>158</v>
      </c>
      <c r="C67" s="42"/>
      <c r="D67" s="212"/>
      <c r="E67" s="42"/>
      <c r="F67" s="213"/>
      <c r="G67" s="42"/>
      <c r="H67" s="213"/>
      <c r="I67" s="42"/>
      <c r="J67" s="213"/>
      <c r="K67" s="42"/>
      <c r="L67" s="214"/>
      <c r="M67" s="6"/>
      <c r="N67" s="6"/>
      <c r="O67" s="6"/>
      <c r="P67" s="6"/>
      <c r="Q67" s="6"/>
      <c r="R67" s="6"/>
      <c r="S67" s="6"/>
      <c r="T67" s="6"/>
      <c r="U67" s="6"/>
    </row>
    <row r="68" spans="1:21" x14ac:dyDescent="0.25">
      <c r="A68" s="3293"/>
      <c r="B68" s="973"/>
      <c r="C68" s="42"/>
      <c r="D68" s="212"/>
      <c r="E68" s="42"/>
      <c r="F68" s="213"/>
      <c r="G68" s="42"/>
      <c r="H68" s="213"/>
      <c r="I68" s="42"/>
      <c r="J68" s="213"/>
      <c r="K68" s="42"/>
      <c r="L68" s="214"/>
      <c r="M68" s="6"/>
      <c r="N68" s="6"/>
      <c r="O68" s="6"/>
      <c r="P68" s="6"/>
      <c r="Q68" s="6"/>
      <c r="R68" s="6"/>
      <c r="S68" s="6"/>
      <c r="T68" s="6"/>
      <c r="U68" s="6"/>
    </row>
    <row r="69" spans="1:21" x14ac:dyDescent="0.25">
      <c r="A69" s="3293"/>
      <c r="B69" s="279" t="s">
        <v>444</v>
      </c>
      <c r="C69" s="3289" t="s">
        <v>445</v>
      </c>
      <c r="D69" s="3289"/>
      <c r="E69" s="3289"/>
      <c r="F69" s="3289"/>
      <c r="G69" s="3289"/>
      <c r="H69" s="3289"/>
      <c r="I69" s="3289"/>
      <c r="J69" s="3289"/>
      <c r="K69" s="3289"/>
      <c r="L69" s="3290"/>
      <c r="M69" s="6"/>
      <c r="N69" s="6"/>
      <c r="O69" s="6"/>
      <c r="P69" s="6"/>
      <c r="Q69" s="6"/>
      <c r="R69" s="6"/>
      <c r="S69" s="6"/>
      <c r="T69" s="6"/>
      <c r="U69" s="6"/>
    </row>
    <row r="70" spans="1:21" x14ac:dyDescent="0.25">
      <c r="A70" s="3293"/>
      <c r="B70" s="1959" t="s">
        <v>9</v>
      </c>
      <c r="C70" s="1959"/>
      <c r="D70" s="1959"/>
      <c r="E70" s="1959"/>
      <c r="F70" s="1959"/>
      <c r="G70" s="1959"/>
      <c r="H70" s="1959"/>
      <c r="I70" s="1959"/>
      <c r="J70" s="1959"/>
      <c r="K70" s="1959"/>
      <c r="L70" s="1960"/>
      <c r="M70" s="6"/>
      <c r="N70" s="6"/>
      <c r="O70" s="6"/>
      <c r="P70" s="6"/>
      <c r="Q70" s="6"/>
      <c r="R70" s="6"/>
      <c r="S70" s="6"/>
      <c r="T70" s="6"/>
      <c r="U70" s="6"/>
    </row>
    <row r="71" spans="1:21" ht="15.75" thickBot="1" x14ac:dyDescent="0.3">
      <c r="A71" s="3293"/>
      <c r="B71" s="1962"/>
      <c r="C71" s="1962"/>
      <c r="D71" s="1962"/>
      <c r="E71" s="1962"/>
      <c r="F71" s="1962"/>
      <c r="G71" s="1962"/>
      <c r="H71" s="1962"/>
      <c r="I71" s="1962"/>
      <c r="J71" s="1962"/>
      <c r="K71" s="1962"/>
      <c r="L71" s="1963"/>
      <c r="M71" s="6"/>
      <c r="N71" s="6"/>
      <c r="O71" s="6"/>
      <c r="P71" s="6"/>
      <c r="Q71" s="6"/>
      <c r="R71" s="6"/>
      <c r="S71" s="6"/>
      <c r="T71" s="6"/>
      <c r="U71" s="6"/>
    </row>
    <row r="72" spans="1:21" x14ac:dyDescent="0.25">
      <c r="A72" s="6"/>
      <c r="B72" s="6"/>
      <c r="C72" s="6"/>
      <c r="D72" s="6"/>
      <c r="E72" s="6"/>
      <c r="F72" s="6"/>
      <c r="G72" s="6"/>
      <c r="H72" s="6"/>
      <c r="I72" s="6"/>
      <c r="J72" s="6"/>
      <c r="K72" s="6"/>
      <c r="L72" s="6"/>
      <c r="M72" s="6"/>
      <c r="N72" s="6"/>
      <c r="O72" s="6"/>
      <c r="P72" s="6"/>
      <c r="Q72" s="6"/>
      <c r="R72" s="6"/>
      <c r="S72" s="6"/>
      <c r="T72" s="6"/>
      <c r="U72" s="6"/>
    </row>
    <row r="73" spans="1:21" ht="15.75" thickBot="1" x14ac:dyDescent="0.3">
      <c r="A73" s="6"/>
      <c r="B73" s="6"/>
      <c r="C73" s="6"/>
      <c r="D73" s="6"/>
      <c r="E73" s="6"/>
      <c r="F73" s="6"/>
      <c r="G73" s="6"/>
      <c r="H73" s="6"/>
      <c r="I73" s="6"/>
      <c r="J73" s="6"/>
      <c r="K73" s="6"/>
      <c r="L73" s="6"/>
      <c r="M73" s="6"/>
      <c r="N73" s="6"/>
      <c r="O73" s="6"/>
      <c r="P73" s="6"/>
      <c r="Q73" s="6"/>
      <c r="R73" s="6"/>
      <c r="S73" s="6"/>
      <c r="T73" s="6"/>
      <c r="U73" s="6"/>
    </row>
    <row r="74" spans="1:21" x14ac:dyDescent="0.25">
      <c r="A74" s="9" t="s">
        <v>0</v>
      </c>
      <c r="B74" s="1804" t="s">
        <v>361</v>
      </c>
      <c r="C74" s="1805"/>
      <c r="D74" s="1805"/>
      <c r="E74" s="1805"/>
      <c r="F74" s="1805"/>
      <c r="G74" s="1805"/>
      <c r="H74" s="1805"/>
      <c r="I74" s="1805"/>
      <c r="J74" s="1805"/>
      <c r="K74" s="1806"/>
      <c r="L74" s="6"/>
      <c r="M74" s="6"/>
      <c r="N74" s="6"/>
      <c r="O74" s="6"/>
      <c r="P74" s="6"/>
      <c r="Q74" s="6"/>
      <c r="R74" s="6"/>
      <c r="S74" s="6"/>
      <c r="T74" s="6"/>
      <c r="U74" s="6"/>
    </row>
    <row r="75" spans="1:21" x14ac:dyDescent="0.25">
      <c r="A75" s="3291" t="s">
        <v>361</v>
      </c>
      <c r="B75" s="1807"/>
      <c r="C75" s="1808"/>
      <c r="D75" s="1808"/>
      <c r="E75" s="1808"/>
      <c r="F75" s="1808"/>
      <c r="G75" s="1808"/>
      <c r="H75" s="1808"/>
      <c r="I75" s="1808"/>
      <c r="J75" s="1808"/>
      <c r="K75" s="1809"/>
      <c r="L75" s="6"/>
      <c r="M75" s="6"/>
      <c r="N75" s="6"/>
      <c r="O75" s="6"/>
      <c r="P75" s="6"/>
      <c r="Q75" s="6"/>
      <c r="R75" s="6"/>
      <c r="S75" s="6"/>
      <c r="T75" s="6"/>
      <c r="U75" s="6"/>
    </row>
    <row r="76" spans="1:21" x14ac:dyDescent="0.25">
      <c r="A76" s="3291"/>
      <c r="B76" s="1807"/>
      <c r="C76" s="1808"/>
      <c r="D76" s="1808"/>
      <c r="E76" s="1808"/>
      <c r="F76" s="1808"/>
      <c r="G76" s="1808"/>
      <c r="H76" s="1808"/>
      <c r="I76" s="1808"/>
      <c r="J76" s="1808"/>
      <c r="K76" s="1809"/>
      <c r="L76" s="6"/>
      <c r="M76" s="6"/>
      <c r="N76" s="6"/>
      <c r="O76" s="6"/>
      <c r="P76" s="6"/>
      <c r="Q76" s="6"/>
      <c r="R76" s="6"/>
      <c r="S76" s="6"/>
      <c r="T76" s="6"/>
      <c r="U76" s="6"/>
    </row>
    <row r="77" spans="1:21" x14ac:dyDescent="0.25">
      <c r="A77" s="3291"/>
      <c r="B77" s="3292" t="s">
        <v>119</v>
      </c>
      <c r="C77" s="2376"/>
      <c r="D77" s="2376" t="s">
        <v>118</v>
      </c>
      <c r="E77" s="2376"/>
      <c r="F77" s="2376" t="s">
        <v>358</v>
      </c>
      <c r="G77" s="2376"/>
      <c r="H77" s="2376" t="s">
        <v>120</v>
      </c>
      <c r="I77" s="2376"/>
      <c r="J77" s="2376" t="s">
        <v>136</v>
      </c>
      <c r="K77" s="2570"/>
      <c r="L77" s="6"/>
      <c r="M77" s="6"/>
      <c r="N77" s="6"/>
      <c r="O77" s="6"/>
      <c r="P77" s="6"/>
      <c r="Q77" s="6"/>
      <c r="R77" s="6"/>
      <c r="S77" s="6"/>
      <c r="T77" s="6"/>
      <c r="U77" s="6"/>
    </row>
    <row r="78" spans="1:21" x14ac:dyDescent="0.25">
      <c r="A78" s="3291"/>
      <c r="B78" s="3292"/>
      <c r="C78" s="2376"/>
      <c r="D78" s="2376"/>
      <c r="E78" s="2376"/>
      <c r="F78" s="2376"/>
      <c r="G78" s="2376"/>
      <c r="H78" s="2376"/>
      <c r="I78" s="2376"/>
      <c r="J78" s="2376"/>
      <c r="K78" s="2570"/>
      <c r="L78" s="6"/>
      <c r="M78" s="6"/>
      <c r="N78" s="6"/>
      <c r="O78" s="6"/>
      <c r="P78" s="6"/>
      <c r="Q78" s="6"/>
      <c r="R78" s="6"/>
      <c r="S78" s="6"/>
      <c r="T78" s="6"/>
      <c r="U78" s="6"/>
    </row>
    <row r="79" spans="1:21" x14ac:dyDescent="0.25">
      <c r="A79" s="3291"/>
      <c r="B79" s="3298">
        <v>1</v>
      </c>
      <c r="C79" s="2481"/>
      <c r="D79" s="2248">
        <v>22</v>
      </c>
      <c r="E79" s="2248"/>
      <c r="F79" s="3299">
        <f>D79/2</f>
        <v>11</v>
      </c>
      <c r="G79" s="3299"/>
      <c r="H79" s="2248">
        <v>1</v>
      </c>
      <c r="I79" s="2248"/>
      <c r="J79" s="2451">
        <f>((PI()*(F79^2)*H79))*B79</f>
        <v>380.13271108436498</v>
      </c>
      <c r="K79" s="3089"/>
      <c r="L79" s="6"/>
      <c r="M79" s="6"/>
      <c r="N79" s="6"/>
      <c r="O79" s="6"/>
      <c r="P79" s="6"/>
      <c r="Q79" s="6"/>
      <c r="R79" s="6"/>
      <c r="S79" s="6"/>
      <c r="T79" s="6"/>
      <c r="U79" s="6"/>
    </row>
    <row r="80" spans="1:21" x14ac:dyDescent="0.25">
      <c r="A80" s="3291"/>
      <c r="B80" s="3298"/>
      <c r="C80" s="2481"/>
      <c r="D80" s="2248"/>
      <c r="E80" s="2248"/>
      <c r="F80" s="3299"/>
      <c r="G80" s="3299"/>
      <c r="H80" s="2248"/>
      <c r="I80" s="2248"/>
      <c r="J80" s="2451"/>
      <c r="K80" s="3089"/>
      <c r="L80" s="6"/>
      <c r="M80" s="6"/>
      <c r="N80" s="6"/>
      <c r="O80" s="6"/>
      <c r="P80" s="6"/>
      <c r="Q80" s="6"/>
      <c r="R80" s="6"/>
      <c r="S80" s="6"/>
      <c r="T80" s="6"/>
      <c r="U80" s="6"/>
    </row>
    <row r="81" spans="1:21" ht="15.75" x14ac:dyDescent="0.25">
      <c r="A81" s="3291"/>
      <c r="B81" s="3292" t="s">
        <v>119</v>
      </c>
      <c r="C81" s="2376"/>
      <c r="D81" s="2376" t="s">
        <v>118</v>
      </c>
      <c r="E81" s="2376"/>
      <c r="F81" s="2376" t="s">
        <v>120</v>
      </c>
      <c r="G81" s="2376"/>
      <c r="H81" s="564"/>
      <c r="I81" s="198"/>
      <c r="J81" s="2376" t="s">
        <v>136</v>
      </c>
      <c r="K81" s="2570"/>
      <c r="L81" s="6"/>
      <c r="M81" s="6"/>
      <c r="N81" s="6"/>
      <c r="O81" s="6"/>
      <c r="P81" s="6"/>
      <c r="Q81" s="6"/>
      <c r="R81" s="6"/>
      <c r="S81" s="6"/>
      <c r="T81" s="6"/>
      <c r="U81" s="6"/>
    </row>
    <row r="82" spans="1:21" ht="15.75" x14ac:dyDescent="0.25">
      <c r="A82" s="3291"/>
      <c r="B82" s="3292"/>
      <c r="C82" s="2376"/>
      <c r="D82" s="2376"/>
      <c r="E82" s="2376"/>
      <c r="F82" s="2376"/>
      <c r="G82" s="2376"/>
      <c r="H82" s="564"/>
      <c r="I82" s="198"/>
      <c r="J82" s="2376"/>
      <c r="K82" s="2570"/>
      <c r="L82" s="6"/>
      <c r="M82" s="6"/>
      <c r="N82" s="6"/>
      <c r="O82" s="6"/>
      <c r="P82" s="6"/>
      <c r="Q82" s="6"/>
      <c r="R82" s="6"/>
      <c r="S82" s="6"/>
      <c r="T82" s="6"/>
      <c r="U82" s="6"/>
    </row>
    <row r="83" spans="1:21" x14ac:dyDescent="0.25">
      <c r="A83" s="3291"/>
      <c r="B83" s="3298">
        <v>1</v>
      </c>
      <c r="C83" s="2481"/>
      <c r="D83" s="2346">
        <v>22</v>
      </c>
      <c r="E83" s="2346"/>
      <c r="F83" s="2346">
        <v>1</v>
      </c>
      <c r="G83" s="2346"/>
      <c r="H83" s="3304"/>
      <c r="I83" s="3304"/>
      <c r="J83" s="2451">
        <f>(((D83/2)*(D83/2)*3.1416)*F83)*B83</f>
        <v>380.1336</v>
      </c>
      <c r="K83" s="3089"/>
      <c r="L83" s="6"/>
      <c r="M83" s="6"/>
      <c r="N83" s="6"/>
      <c r="O83" s="6"/>
      <c r="P83" s="6"/>
      <c r="Q83" s="6"/>
      <c r="R83" s="6"/>
      <c r="S83" s="6"/>
      <c r="T83" s="6"/>
      <c r="U83" s="6"/>
    </row>
    <row r="84" spans="1:21" x14ac:dyDescent="0.25">
      <c r="A84" s="3291"/>
      <c r="B84" s="3298"/>
      <c r="C84" s="2481"/>
      <c r="D84" s="2346"/>
      <c r="E84" s="2346"/>
      <c r="F84" s="2346"/>
      <c r="G84" s="2346"/>
      <c r="H84" s="3304"/>
      <c r="I84" s="3304"/>
      <c r="J84" s="2451"/>
      <c r="K84" s="3089"/>
      <c r="L84" s="6"/>
      <c r="M84" s="6"/>
      <c r="N84" s="6"/>
      <c r="O84" s="6"/>
      <c r="P84" s="6"/>
      <c r="Q84" s="6"/>
      <c r="R84" s="6"/>
      <c r="S84" s="6"/>
      <c r="T84" s="6"/>
      <c r="U84" s="6"/>
    </row>
    <row r="85" spans="1:21" x14ac:dyDescent="0.25">
      <c r="A85" s="3291"/>
      <c r="B85" s="3292" t="s">
        <v>119</v>
      </c>
      <c r="C85" s="2376"/>
      <c r="D85" s="2376" t="s">
        <v>118</v>
      </c>
      <c r="E85" s="2376"/>
      <c r="F85" s="2376" t="s">
        <v>120</v>
      </c>
      <c r="G85" s="2376"/>
      <c r="H85" s="2376" t="s">
        <v>164</v>
      </c>
      <c r="I85" s="2376"/>
      <c r="J85" s="2376" t="s">
        <v>136</v>
      </c>
      <c r="K85" s="2570"/>
      <c r="L85" s="6"/>
      <c r="M85" s="6"/>
      <c r="N85" s="6"/>
      <c r="O85" s="6"/>
      <c r="P85" s="6"/>
      <c r="Q85" s="6"/>
      <c r="R85" s="6"/>
      <c r="S85" s="6"/>
      <c r="T85" s="6"/>
      <c r="U85" s="6"/>
    </row>
    <row r="86" spans="1:21" x14ac:dyDescent="0.25">
      <c r="A86" s="3291"/>
      <c r="B86" s="3292"/>
      <c r="C86" s="2376"/>
      <c r="D86" s="2376"/>
      <c r="E86" s="2376"/>
      <c r="F86" s="2376"/>
      <c r="G86" s="2376"/>
      <c r="H86" s="2376"/>
      <c r="I86" s="2376"/>
      <c r="J86" s="2376"/>
      <c r="K86" s="2570"/>
      <c r="L86" s="6"/>
      <c r="M86" s="6"/>
      <c r="N86" s="6"/>
      <c r="O86" s="6"/>
      <c r="P86" s="6"/>
      <c r="Q86" s="6"/>
      <c r="R86" s="6"/>
      <c r="S86" s="6"/>
      <c r="T86" s="6"/>
      <c r="U86" s="6"/>
    </row>
    <row r="87" spans="1:21" x14ac:dyDescent="0.25">
      <c r="A87" s="3291"/>
      <c r="B87" s="3298">
        <v>1</v>
      </c>
      <c r="C87" s="2481"/>
      <c r="D87" s="2346">
        <v>22</v>
      </c>
      <c r="E87" s="2346"/>
      <c r="F87" s="2346">
        <v>1</v>
      </c>
      <c r="G87" s="2346"/>
      <c r="H87" s="3300">
        <v>3</v>
      </c>
      <c r="I87" s="3300"/>
      <c r="J87" s="2451">
        <f>(((D87/2)*(D87/2)*PI()*F87)*B87)/H87</f>
        <v>126.71090369478833</v>
      </c>
      <c r="K87" s="3089"/>
      <c r="L87" s="6"/>
      <c r="M87" s="6"/>
      <c r="N87" s="6"/>
      <c r="O87" s="6"/>
      <c r="P87" s="6"/>
      <c r="Q87" s="6"/>
      <c r="R87" s="6"/>
      <c r="S87" s="6"/>
      <c r="T87" s="6"/>
      <c r="U87" s="6"/>
    </row>
    <row r="88" spans="1:21" x14ac:dyDescent="0.25">
      <c r="A88" s="3291"/>
      <c r="B88" s="3298"/>
      <c r="C88" s="2481"/>
      <c r="D88" s="2346"/>
      <c r="E88" s="2346"/>
      <c r="F88" s="2346"/>
      <c r="G88" s="2346"/>
      <c r="H88" s="3300"/>
      <c r="I88" s="3300"/>
      <c r="J88" s="2451"/>
      <c r="K88" s="3089"/>
      <c r="L88" s="6"/>
      <c r="M88" s="6"/>
      <c r="N88" s="6"/>
      <c r="O88" s="6"/>
      <c r="P88" s="6"/>
      <c r="Q88" s="6"/>
      <c r="R88" s="6"/>
      <c r="S88" s="6"/>
      <c r="T88" s="6"/>
      <c r="U88" s="6"/>
    </row>
    <row r="89" spans="1:21" x14ac:dyDescent="0.25">
      <c r="A89" s="3291"/>
      <c r="B89" s="336"/>
      <c r="C89" s="6"/>
      <c r="D89" s="42"/>
      <c r="E89" s="6"/>
      <c r="F89" s="42"/>
      <c r="G89" s="6"/>
      <c r="H89" s="42"/>
      <c r="I89" s="6"/>
      <c r="J89" s="42"/>
      <c r="K89" s="241"/>
      <c r="L89" s="6"/>
      <c r="M89" s="6"/>
      <c r="N89" s="6"/>
      <c r="O89" s="6"/>
      <c r="P89" s="6"/>
      <c r="Q89" s="6"/>
      <c r="R89" s="6"/>
      <c r="S89" s="6"/>
      <c r="T89" s="6"/>
      <c r="U89" s="6"/>
    </row>
    <row r="90" spans="1:21" x14ac:dyDescent="0.25">
      <c r="A90" s="3291"/>
      <c r="B90" s="3301" t="s">
        <v>443</v>
      </c>
      <c r="C90" s="3302"/>
      <c r="D90" s="3302"/>
      <c r="E90" s="3302"/>
      <c r="F90" s="3302"/>
      <c r="G90" s="3302"/>
      <c r="H90" s="3302"/>
      <c r="I90" s="3302"/>
      <c r="J90" s="3302"/>
      <c r="K90" s="3303"/>
      <c r="L90" s="6"/>
      <c r="M90" s="6"/>
      <c r="N90" s="6"/>
      <c r="O90" s="6"/>
      <c r="P90" s="6"/>
      <c r="Q90" s="6"/>
      <c r="R90" s="6"/>
      <c r="S90" s="6"/>
      <c r="T90" s="6"/>
      <c r="U90" s="6"/>
    </row>
    <row r="91" spans="1:21" x14ac:dyDescent="0.25">
      <c r="A91" s="3291"/>
      <c r="B91" s="565" t="s">
        <v>96</v>
      </c>
      <c r="C91" s="566"/>
      <c r="D91" s="566"/>
      <c r="E91" s="566"/>
      <c r="F91" s="566"/>
      <c r="G91" s="566"/>
      <c r="H91" s="566"/>
      <c r="I91" s="566"/>
      <c r="J91" s="566"/>
      <c r="K91" s="567"/>
      <c r="L91" s="6"/>
      <c r="M91" s="6"/>
      <c r="N91" s="6"/>
      <c r="O91" s="6"/>
      <c r="P91" s="6"/>
      <c r="Q91" s="6"/>
      <c r="R91" s="6"/>
      <c r="S91" s="6"/>
      <c r="T91" s="6"/>
      <c r="U91" s="6"/>
    </row>
    <row r="92" spans="1:21" x14ac:dyDescent="0.25">
      <c r="A92" s="3291"/>
      <c r="B92" s="530" t="s">
        <v>158</v>
      </c>
      <c r="C92" s="566"/>
      <c r="D92" s="566"/>
      <c r="E92" s="566"/>
      <c r="F92" s="566"/>
      <c r="G92" s="566"/>
      <c r="H92" s="566"/>
      <c r="I92" s="566"/>
      <c r="J92" s="566"/>
      <c r="K92" s="567"/>
      <c r="L92" s="6"/>
      <c r="M92" s="6"/>
      <c r="N92" s="6"/>
      <c r="O92" s="6"/>
      <c r="P92" s="6"/>
      <c r="Q92" s="6"/>
      <c r="R92" s="6"/>
      <c r="S92" s="6"/>
      <c r="T92" s="6"/>
      <c r="U92" s="6"/>
    </row>
    <row r="93" spans="1:21" ht="15.75" thickBot="1" x14ac:dyDescent="0.3">
      <c r="A93" s="3291"/>
      <c r="B93" s="568"/>
      <c r="C93" s="569"/>
      <c r="D93" s="569"/>
      <c r="E93" s="569"/>
      <c r="F93" s="569"/>
      <c r="G93" s="569"/>
      <c r="H93" s="569"/>
      <c r="I93" s="569"/>
      <c r="J93" s="569"/>
      <c r="K93" s="570"/>
      <c r="L93" s="6"/>
      <c r="M93" s="6"/>
      <c r="N93" s="6"/>
      <c r="O93" s="6"/>
      <c r="P93" s="6"/>
      <c r="Q93" s="6"/>
      <c r="R93" s="6"/>
      <c r="S93" s="6"/>
      <c r="T93" s="6"/>
      <c r="U93" s="6"/>
    </row>
    <row r="94" spans="1:21" x14ac:dyDescent="0.25">
      <c r="A94" s="6"/>
      <c r="B94" s="6"/>
      <c r="C94" s="6"/>
      <c r="D94" s="6"/>
      <c r="E94" s="6"/>
      <c r="F94" s="6"/>
      <c r="G94" s="6"/>
      <c r="H94" s="6"/>
      <c r="I94" s="6"/>
      <c r="J94" s="6"/>
      <c r="K94" s="6"/>
      <c r="L94" s="6"/>
      <c r="M94" s="6"/>
      <c r="N94" s="6"/>
      <c r="O94" s="6"/>
      <c r="P94" s="6"/>
      <c r="Q94" s="6"/>
      <c r="R94" s="6"/>
      <c r="S94" s="6"/>
      <c r="T94" s="6"/>
      <c r="U94" s="6"/>
    </row>
    <row r="95" spans="1:21" x14ac:dyDescent="0.25">
      <c r="A95" s="6"/>
      <c r="B95" s="6"/>
      <c r="C95" s="6"/>
      <c r="D95" s="6"/>
      <c r="E95" s="6"/>
      <c r="F95" s="6"/>
      <c r="G95" s="6"/>
      <c r="H95" s="6"/>
      <c r="I95" s="6"/>
      <c r="J95" s="6"/>
      <c r="K95" s="6"/>
      <c r="L95" s="6"/>
      <c r="M95" s="6"/>
      <c r="N95" s="6"/>
      <c r="O95" s="6"/>
      <c r="P95" s="6"/>
      <c r="Q95" s="6"/>
      <c r="R95" s="6"/>
      <c r="S95" s="6"/>
      <c r="T95" s="6"/>
      <c r="U95" s="6"/>
    </row>
    <row r="96" spans="1:21" x14ac:dyDescent="0.25">
      <c r="A96" s="9" t="s">
        <v>0</v>
      </c>
      <c r="B96" s="1810" t="s">
        <v>362</v>
      </c>
      <c r="C96" s="1811"/>
      <c r="D96" s="1811"/>
      <c r="E96" s="1811"/>
      <c r="F96" s="1811"/>
      <c r="G96" s="1811"/>
      <c r="H96" s="1811"/>
      <c r="I96" s="1811"/>
      <c r="J96" s="1811"/>
      <c r="K96" s="1812"/>
      <c r="L96" s="6"/>
      <c r="M96" s="6"/>
      <c r="N96" s="6"/>
      <c r="O96" s="6"/>
      <c r="P96" s="6"/>
      <c r="Q96" s="6"/>
      <c r="R96" s="6"/>
      <c r="S96" s="6"/>
      <c r="T96" s="6"/>
      <c r="U96" s="6"/>
    </row>
    <row r="97" spans="1:21" x14ac:dyDescent="0.25">
      <c r="A97" s="571"/>
      <c r="B97" s="1810"/>
      <c r="C97" s="1811"/>
      <c r="D97" s="1811"/>
      <c r="E97" s="1811"/>
      <c r="F97" s="1811"/>
      <c r="G97" s="1811"/>
      <c r="H97" s="1811"/>
      <c r="I97" s="1811"/>
      <c r="J97" s="1811"/>
      <c r="K97" s="1812"/>
      <c r="L97" s="6"/>
      <c r="M97" s="6"/>
      <c r="N97" s="6"/>
      <c r="O97" s="6"/>
      <c r="P97" s="6"/>
      <c r="Q97" s="6"/>
      <c r="R97" s="6"/>
      <c r="S97" s="6"/>
      <c r="T97" s="6"/>
      <c r="U97" s="6"/>
    </row>
    <row r="98" spans="1:21" x14ac:dyDescent="0.25">
      <c r="A98" s="571"/>
      <c r="B98" s="3307" t="s">
        <v>363</v>
      </c>
      <c r="C98" s="3308"/>
      <c r="D98" s="3308" t="s">
        <v>54</v>
      </c>
      <c r="E98" s="3308"/>
      <c r="F98" s="3308" t="s">
        <v>52</v>
      </c>
      <c r="G98" s="3308"/>
      <c r="H98" s="3308" t="s">
        <v>120</v>
      </c>
      <c r="I98" s="3308"/>
      <c r="J98" s="3308" t="s">
        <v>136</v>
      </c>
      <c r="K98" s="3309"/>
      <c r="L98" s="6"/>
      <c r="M98" s="6"/>
      <c r="N98" s="6"/>
      <c r="O98" s="6"/>
      <c r="P98" s="6"/>
      <c r="Q98" s="6"/>
      <c r="R98" s="6"/>
      <c r="S98" s="6"/>
      <c r="T98" s="6"/>
      <c r="U98" s="6"/>
    </row>
    <row r="99" spans="1:21" x14ac:dyDescent="0.25">
      <c r="A99" s="571"/>
      <c r="B99" s="3307"/>
      <c r="C99" s="3308"/>
      <c r="D99" s="3308"/>
      <c r="E99" s="3308"/>
      <c r="F99" s="3308"/>
      <c r="G99" s="3308"/>
      <c r="H99" s="3308"/>
      <c r="I99" s="3308"/>
      <c r="J99" s="3308"/>
      <c r="K99" s="3309"/>
      <c r="L99" s="6"/>
      <c r="M99" s="6"/>
      <c r="N99" s="6"/>
      <c r="O99" s="6"/>
      <c r="P99" s="6"/>
      <c r="Q99" s="6"/>
      <c r="R99" s="6"/>
      <c r="S99" s="6"/>
      <c r="T99" s="6"/>
      <c r="U99" s="6"/>
    </row>
    <row r="100" spans="1:21" x14ac:dyDescent="0.25">
      <c r="A100" s="571"/>
      <c r="B100" s="3298">
        <v>1</v>
      </c>
      <c r="C100" s="2481"/>
      <c r="D100" s="2346">
        <v>30</v>
      </c>
      <c r="E100" s="2346"/>
      <c r="F100" s="2346">
        <v>20</v>
      </c>
      <c r="G100" s="2346"/>
      <c r="H100" s="2248">
        <v>1</v>
      </c>
      <c r="I100" s="2248"/>
      <c r="J100" s="3305">
        <f>((D100*F100)*H100)*B100</f>
        <v>600</v>
      </c>
      <c r="K100" s="3306"/>
      <c r="L100" s="6"/>
      <c r="M100" s="6"/>
      <c r="N100" s="6"/>
      <c r="O100" s="6"/>
      <c r="P100" s="6"/>
      <c r="Q100" s="6"/>
      <c r="R100" s="6"/>
      <c r="S100" s="6"/>
      <c r="T100" s="6"/>
      <c r="U100" s="6"/>
    </row>
    <row r="101" spans="1:21" x14ac:dyDescent="0.25">
      <c r="A101" s="571"/>
      <c r="B101" s="3298"/>
      <c r="C101" s="2481"/>
      <c r="D101" s="2346"/>
      <c r="E101" s="2346"/>
      <c r="F101" s="2346"/>
      <c r="G101" s="2346"/>
      <c r="H101" s="2248"/>
      <c r="I101" s="2248"/>
      <c r="J101" s="3305"/>
      <c r="K101" s="3306"/>
      <c r="L101" s="6"/>
      <c r="M101" s="6"/>
      <c r="N101" s="6"/>
      <c r="O101" s="6"/>
      <c r="P101" s="6"/>
      <c r="Q101" s="6"/>
      <c r="R101" s="6"/>
      <c r="S101" s="6"/>
      <c r="T101" s="6"/>
      <c r="U101" s="6"/>
    </row>
    <row r="102" spans="1:21" x14ac:dyDescent="0.25">
      <c r="A102" s="572"/>
      <c r="B102" s="336"/>
      <c r="C102" s="6"/>
      <c r="D102" s="42"/>
      <c r="E102" s="6"/>
      <c r="F102" s="42"/>
      <c r="G102" s="6"/>
      <c r="H102" s="42"/>
      <c r="I102" s="6"/>
      <c r="J102" s="42"/>
      <c r="K102" s="241"/>
      <c r="L102" s="6"/>
      <c r="M102" s="6"/>
      <c r="N102" s="6"/>
      <c r="O102" s="6"/>
      <c r="P102" s="6"/>
      <c r="Q102" s="6"/>
      <c r="R102" s="6"/>
      <c r="S102" s="6"/>
      <c r="T102" s="6"/>
      <c r="U102" s="6"/>
    </row>
    <row r="103" spans="1:21" x14ac:dyDescent="0.25">
      <c r="A103" s="572"/>
      <c r="B103" s="3301" t="s">
        <v>443</v>
      </c>
      <c r="C103" s="3302"/>
      <c r="D103" s="3302"/>
      <c r="E103" s="3302"/>
      <c r="F103" s="3302"/>
      <c r="G103" s="3302"/>
      <c r="H103" s="3302"/>
      <c r="I103" s="3302"/>
      <c r="J103" s="3302"/>
      <c r="K103" s="3303"/>
      <c r="L103" s="6"/>
      <c r="M103" s="6"/>
      <c r="N103" s="6"/>
      <c r="O103" s="6"/>
      <c r="P103" s="6"/>
      <c r="Q103" s="6"/>
      <c r="R103" s="6"/>
      <c r="S103" s="6"/>
      <c r="T103" s="6"/>
      <c r="U103" s="6"/>
    </row>
    <row r="104" spans="1:21" x14ac:dyDescent="0.25">
      <c r="A104" s="572"/>
      <c r="B104" s="565" t="s">
        <v>96</v>
      </c>
      <c r="C104" s="566"/>
      <c r="D104" s="566"/>
      <c r="E104" s="566"/>
      <c r="F104" s="566"/>
      <c r="G104" s="566"/>
      <c r="H104" s="566"/>
      <c r="I104" s="566"/>
      <c r="J104" s="566"/>
      <c r="K104" s="567"/>
      <c r="L104" s="6"/>
      <c r="M104" s="6"/>
      <c r="N104" s="6"/>
      <c r="O104" s="6"/>
      <c r="P104" s="6"/>
      <c r="Q104" s="6"/>
      <c r="R104" s="6"/>
      <c r="S104" s="6"/>
      <c r="T104" s="6"/>
      <c r="U104" s="6"/>
    </row>
    <row r="105" spans="1:21" x14ac:dyDescent="0.25">
      <c r="A105" s="572"/>
      <c r="B105" s="530" t="s">
        <v>158</v>
      </c>
      <c r="C105" s="566"/>
      <c r="D105" s="566"/>
      <c r="E105" s="566"/>
      <c r="F105" s="566"/>
      <c r="G105" s="566"/>
      <c r="H105" s="566"/>
      <c r="I105" s="566"/>
      <c r="J105" s="566"/>
      <c r="K105" s="567"/>
      <c r="L105" s="6"/>
      <c r="M105" s="6"/>
      <c r="N105" s="6"/>
      <c r="O105" s="6"/>
      <c r="P105" s="6"/>
      <c r="Q105" s="6"/>
      <c r="R105" s="6"/>
      <c r="S105" s="6"/>
      <c r="T105" s="6"/>
      <c r="U105" s="6"/>
    </row>
    <row r="106" spans="1:21" ht="15.75" thickBot="1" x14ac:dyDescent="0.3">
      <c r="A106" s="572"/>
      <c r="B106" s="568"/>
      <c r="C106" s="569"/>
      <c r="D106" s="569"/>
      <c r="E106" s="569"/>
      <c r="F106" s="569"/>
      <c r="G106" s="569"/>
      <c r="H106" s="569"/>
      <c r="I106" s="569"/>
      <c r="J106" s="569"/>
      <c r="K106" s="570"/>
      <c r="L106" s="6"/>
      <c r="M106" s="6"/>
      <c r="N106" s="6"/>
      <c r="O106" s="6"/>
      <c r="P106" s="6"/>
      <c r="Q106" s="6"/>
      <c r="R106" s="6"/>
      <c r="S106" s="6"/>
      <c r="T106" s="6"/>
      <c r="U106" s="6"/>
    </row>
    <row r="107" spans="1:21" x14ac:dyDescent="0.25">
      <c r="A107" s="6"/>
      <c r="B107" s="6"/>
      <c r="C107" s="6"/>
      <c r="D107" s="6"/>
      <c r="E107" s="6"/>
      <c r="F107" s="6"/>
      <c r="G107" s="6"/>
      <c r="H107" s="6"/>
      <c r="I107" s="6"/>
      <c r="J107" s="6"/>
      <c r="K107" s="6"/>
      <c r="L107" s="6"/>
      <c r="M107" s="6"/>
      <c r="N107" s="6"/>
      <c r="O107" s="6"/>
      <c r="P107" s="6"/>
      <c r="Q107" s="6"/>
      <c r="R107" s="6"/>
      <c r="S107" s="6"/>
      <c r="T107" s="6"/>
      <c r="U107" s="6"/>
    </row>
    <row r="108" spans="1:21" ht="15.75" thickBot="1" x14ac:dyDescent="0.3">
      <c r="A108" s="6"/>
      <c r="B108" s="6"/>
      <c r="C108" s="6"/>
      <c r="D108" s="6"/>
      <c r="E108" s="6"/>
      <c r="F108" s="6"/>
      <c r="G108" s="6"/>
      <c r="H108" s="6"/>
      <c r="I108" s="6"/>
      <c r="J108" s="6"/>
      <c r="K108" s="6"/>
      <c r="L108" s="6"/>
      <c r="M108" s="6"/>
      <c r="N108" s="6"/>
      <c r="O108" s="6"/>
      <c r="P108" s="6"/>
      <c r="Q108" s="6"/>
      <c r="R108" s="6"/>
      <c r="S108" s="6"/>
      <c r="T108" s="6"/>
      <c r="U108" s="6"/>
    </row>
    <row r="109" spans="1:21" ht="21" x14ac:dyDescent="0.25">
      <c r="A109" s="9" t="s">
        <v>0</v>
      </c>
      <c r="B109" s="1813" t="s">
        <v>235</v>
      </c>
      <c r="C109" s="1814"/>
      <c r="D109" s="1814"/>
      <c r="E109" s="1814"/>
      <c r="F109" s="1814"/>
      <c r="G109" s="1814"/>
      <c r="H109" s="1815"/>
      <c r="I109" s="6"/>
      <c r="J109" s="6"/>
      <c r="K109" s="6"/>
      <c r="L109" s="6"/>
      <c r="M109" s="6"/>
      <c r="N109" s="6"/>
      <c r="O109" s="6"/>
      <c r="P109" s="6"/>
      <c r="Q109" s="6"/>
      <c r="R109" s="6"/>
      <c r="S109" s="6"/>
      <c r="T109" s="6"/>
      <c r="U109" s="6"/>
    </row>
    <row r="110" spans="1:21" x14ac:dyDescent="0.25">
      <c r="A110" s="3272" t="s">
        <v>235</v>
      </c>
      <c r="B110" s="3310" t="s">
        <v>236</v>
      </c>
      <c r="C110" s="2576">
        <v>8.35</v>
      </c>
      <c r="D110" s="2577" t="s">
        <v>237</v>
      </c>
      <c r="E110" s="2577"/>
      <c r="F110" s="2576">
        <v>0.25</v>
      </c>
      <c r="G110" s="2567">
        <f>IF(ISBLANK(F111),B114,F111)</f>
        <v>33.4</v>
      </c>
      <c r="H110" s="2568" t="s">
        <v>238</v>
      </c>
      <c r="I110" s="6"/>
      <c r="J110" s="6"/>
      <c r="K110" s="6"/>
      <c r="L110" s="6"/>
      <c r="M110" s="6"/>
      <c r="N110" s="6"/>
      <c r="O110" s="6"/>
      <c r="P110" s="6"/>
      <c r="Q110" s="6"/>
      <c r="R110" s="6"/>
      <c r="S110" s="6"/>
      <c r="T110" s="6"/>
      <c r="U110" s="6"/>
    </row>
    <row r="111" spans="1:21" x14ac:dyDescent="0.25">
      <c r="A111" s="3272"/>
      <c r="B111" s="3310"/>
      <c r="C111" s="2576"/>
      <c r="D111" s="2577"/>
      <c r="E111" s="2577"/>
      <c r="F111" s="2576"/>
      <c r="G111" s="2567"/>
      <c r="H111" s="2568"/>
      <c r="I111" s="6"/>
      <c r="J111" s="6"/>
      <c r="K111" s="6"/>
      <c r="L111" s="6"/>
      <c r="M111" s="6"/>
      <c r="N111" s="6"/>
      <c r="O111" s="6"/>
      <c r="P111" s="6"/>
      <c r="Q111" s="6"/>
      <c r="R111" s="6"/>
      <c r="S111" s="6"/>
      <c r="T111" s="6"/>
      <c r="U111" s="6"/>
    </row>
    <row r="112" spans="1:21" x14ac:dyDescent="0.25">
      <c r="A112" s="3272"/>
      <c r="B112" s="3310"/>
      <c r="C112" s="2576"/>
      <c r="D112" s="2571" t="s">
        <v>164</v>
      </c>
      <c r="E112" s="2571"/>
      <c r="F112" s="2572">
        <v>70</v>
      </c>
      <c r="G112" s="2386">
        <f>C110/F112</f>
        <v>0.11928571428571429</v>
      </c>
      <c r="H112" s="2568" t="s">
        <v>239</v>
      </c>
      <c r="I112" s="6"/>
      <c r="J112" s="6"/>
      <c r="K112" s="6"/>
      <c r="L112" s="6"/>
      <c r="M112" s="6"/>
      <c r="N112" s="6"/>
      <c r="O112" s="6"/>
      <c r="P112" s="6"/>
      <c r="Q112" s="6"/>
      <c r="R112" s="6"/>
      <c r="S112" s="6"/>
      <c r="T112" s="6"/>
      <c r="U112" s="6"/>
    </row>
    <row r="113" spans="1:21" x14ac:dyDescent="0.25">
      <c r="A113" s="3272"/>
      <c r="B113" s="3310"/>
      <c r="C113" s="2576"/>
      <c r="D113" s="2571"/>
      <c r="E113" s="2571"/>
      <c r="F113" s="2572"/>
      <c r="G113" s="2386"/>
      <c r="H113" s="2568"/>
      <c r="I113" s="6"/>
      <c r="J113" s="6"/>
      <c r="K113" s="6"/>
      <c r="L113" s="6"/>
      <c r="M113" s="6"/>
      <c r="N113" s="6"/>
      <c r="O113" s="6"/>
      <c r="P113" s="6"/>
      <c r="Q113" s="6"/>
      <c r="R113" s="6"/>
      <c r="S113" s="6"/>
      <c r="T113" s="6"/>
      <c r="U113" s="6"/>
    </row>
    <row r="114" spans="1:21" x14ac:dyDescent="0.25">
      <c r="A114" s="3272"/>
      <c r="B114" s="588">
        <f>IF(ISBLANK(F110),0,C110/F110)</f>
        <v>33.4</v>
      </c>
      <c r="C114" s="1"/>
      <c r="D114" s="1"/>
      <c r="E114" s="1"/>
      <c r="F114" s="1"/>
      <c r="G114" s="1"/>
      <c r="H114" s="206"/>
      <c r="I114" s="6"/>
      <c r="J114" s="6"/>
      <c r="K114" s="6"/>
      <c r="L114" s="6"/>
      <c r="M114" s="6"/>
      <c r="N114" s="6"/>
      <c r="O114" s="6"/>
      <c r="P114" s="6"/>
      <c r="Q114" s="6"/>
      <c r="R114" s="6"/>
      <c r="S114" s="6"/>
      <c r="T114" s="6"/>
      <c r="U114" s="6"/>
    </row>
    <row r="115" spans="1:21" ht="15.75" thickBot="1" x14ac:dyDescent="0.3">
      <c r="A115" s="3272"/>
      <c r="B115" s="3320" t="s">
        <v>447</v>
      </c>
      <c r="C115" s="3321"/>
      <c r="D115" s="3321"/>
      <c r="E115" s="3321"/>
      <c r="F115" s="3321"/>
      <c r="G115" s="3321"/>
      <c r="H115" s="3322"/>
      <c r="I115" s="6"/>
      <c r="J115" s="6"/>
      <c r="K115" s="6"/>
      <c r="L115" s="6"/>
      <c r="M115" s="6"/>
      <c r="N115" s="6"/>
      <c r="O115" s="6"/>
      <c r="P115" s="6"/>
      <c r="Q115" s="6"/>
      <c r="R115" s="6"/>
      <c r="S115" s="6"/>
      <c r="T115" s="6"/>
      <c r="U115" s="6"/>
    </row>
    <row r="116" spans="1:21" x14ac:dyDescent="0.25">
      <c r="A116" s="3272"/>
      <c r="B116" s="207" t="s">
        <v>96</v>
      </c>
      <c r="C116" s="208"/>
      <c r="D116" s="209"/>
      <c r="E116" s="209"/>
      <c r="F116" s="209"/>
      <c r="G116" s="209"/>
      <c r="H116" s="210"/>
      <c r="I116" s="6"/>
      <c r="J116" s="6"/>
      <c r="K116" s="6"/>
      <c r="L116" s="6"/>
      <c r="M116" s="6"/>
      <c r="N116" s="6"/>
      <c r="O116" s="6"/>
      <c r="P116" s="6"/>
      <c r="Q116" s="6"/>
      <c r="R116" s="6"/>
      <c r="S116" s="6"/>
      <c r="T116" s="6"/>
      <c r="U116" s="6"/>
    </row>
    <row r="117" spans="1:21" x14ac:dyDescent="0.25">
      <c r="A117" s="3272"/>
      <c r="B117" s="589" t="s">
        <v>258</v>
      </c>
      <c r="C117" s="212"/>
      <c r="D117" s="213"/>
      <c r="E117" s="213"/>
      <c r="F117" s="213"/>
      <c r="G117" s="213"/>
      <c r="H117" s="214"/>
      <c r="I117" s="6"/>
      <c r="J117" s="6"/>
      <c r="K117" s="6"/>
      <c r="L117" s="6"/>
      <c r="M117" s="6"/>
      <c r="N117" s="6"/>
      <c r="O117" s="6"/>
      <c r="P117" s="6"/>
      <c r="Q117" s="6"/>
      <c r="R117" s="6"/>
      <c r="S117" s="6"/>
      <c r="T117" s="6"/>
      <c r="U117" s="6"/>
    </row>
    <row r="118" spans="1:21" x14ac:dyDescent="0.25">
      <c r="A118" s="3272"/>
      <c r="B118" s="2714" t="s">
        <v>9</v>
      </c>
      <c r="C118" s="1959"/>
      <c r="D118" s="1959"/>
      <c r="E118" s="1959"/>
      <c r="F118" s="1959"/>
      <c r="G118" s="1959"/>
      <c r="H118" s="1960"/>
      <c r="I118" s="6"/>
      <c r="J118" s="6"/>
      <c r="K118" s="6"/>
      <c r="L118" s="6"/>
      <c r="M118" s="6"/>
      <c r="N118" s="6"/>
      <c r="O118" s="6"/>
      <c r="P118" s="6"/>
      <c r="Q118" s="6"/>
      <c r="R118" s="6"/>
      <c r="S118" s="6"/>
      <c r="T118" s="6"/>
      <c r="U118" s="6"/>
    </row>
    <row r="119" spans="1:21" ht="15.75" thickBot="1" x14ac:dyDescent="0.3">
      <c r="A119" s="3272"/>
      <c r="B119" s="1961"/>
      <c r="C119" s="1962"/>
      <c r="D119" s="1962"/>
      <c r="E119" s="1962"/>
      <c r="F119" s="1962"/>
      <c r="G119" s="1962"/>
      <c r="H119" s="1963"/>
      <c r="I119" s="6"/>
      <c r="J119" s="6"/>
      <c r="K119" s="6"/>
      <c r="L119" s="6"/>
      <c r="M119" s="6"/>
      <c r="N119" s="6"/>
      <c r="O119" s="6"/>
      <c r="P119" s="6"/>
      <c r="Q119" s="6"/>
      <c r="R119" s="6"/>
      <c r="S119" s="6"/>
      <c r="T119" s="6"/>
      <c r="U119" s="6"/>
    </row>
    <row r="120" spans="1:21" ht="15.75" thickBot="1" x14ac:dyDescent="0.3">
      <c r="A120" s="6"/>
      <c r="B120" s="6"/>
      <c r="C120" s="6"/>
      <c r="D120" s="6"/>
      <c r="E120" s="6"/>
      <c r="F120" s="6"/>
      <c r="G120" s="6"/>
      <c r="H120" s="6"/>
      <c r="I120" s="6"/>
      <c r="J120" s="6"/>
      <c r="K120" s="6"/>
      <c r="L120" s="6"/>
      <c r="M120" s="6"/>
      <c r="N120" s="6"/>
      <c r="O120" s="6"/>
      <c r="P120" s="6"/>
      <c r="Q120" s="6"/>
      <c r="R120" s="6"/>
      <c r="S120" s="6"/>
      <c r="T120" s="6"/>
      <c r="U120" s="6"/>
    </row>
    <row r="121" spans="1:21" ht="15.75" x14ac:dyDescent="0.25">
      <c r="A121" s="6"/>
      <c r="B121" s="1816" t="s">
        <v>523</v>
      </c>
      <c r="C121" s="1817"/>
      <c r="D121" s="1817"/>
      <c r="E121" s="1817"/>
      <c r="F121" s="1817"/>
      <c r="G121" s="1817"/>
      <c r="H121" s="1817"/>
      <c r="I121" s="1817"/>
      <c r="J121" s="1817"/>
      <c r="K121" s="1817"/>
      <c r="L121" s="1818"/>
      <c r="M121" s="6"/>
      <c r="N121" s="6"/>
      <c r="O121" s="6"/>
      <c r="P121" s="6"/>
      <c r="Q121" s="6"/>
      <c r="R121" s="6"/>
      <c r="S121" s="6"/>
      <c r="T121" s="6"/>
      <c r="U121" s="6"/>
    </row>
    <row r="122" spans="1:21" x14ac:dyDescent="0.25">
      <c r="A122" s="6"/>
      <c r="B122" s="3311" t="s">
        <v>524</v>
      </c>
      <c r="C122" s="3312"/>
      <c r="D122" s="3312"/>
      <c r="E122" s="3312"/>
      <c r="F122" s="3312"/>
      <c r="G122" s="3312"/>
      <c r="H122" s="3312"/>
      <c r="I122" s="3312"/>
      <c r="J122" s="3312"/>
      <c r="K122" s="3312"/>
      <c r="L122" s="3313"/>
      <c r="M122" s="6"/>
      <c r="N122" s="6"/>
      <c r="O122" s="6"/>
      <c r="P122" s="6"/>
      <c r="Q122" s="6"/>
      <c r="R122" s="6"/>
      <c r="S122" s="6"/>
      <c r="T122" s="6"/>
      <c r="U122" s="6"/>
    </row>
    <row r="123" spans="1:21" x14ac:dyDescent="0.25">
      <c r="A123" s="6"/>
      <c r="B123" s="3311"/>
      <c r="C123" s="3312"/>
      <c r="D123" s="3312"/>
      <c r="E123" s="3312"/>
      <c r="F123" s="3312"/>
      <c r="G123" s="3312"/>
      <c r="H123" s="3312"/>
      <c r="I123" s="3312"/>
      <c r="J123" s="3312"/>
      <c r="K123" s="3312"/>
      <c r="L123" s="3313"/>
      <c r="M123" s="6"/>
      <c r="N123" s="6"/>
      <c r="O123" s="6"/>
      <c r="P123" s="6"/>
      <c r="Q123" s="6"/>
      <c r="R123" s="6"/>
      <c r="S123" s="6"/>
      <c r="T123" s="6"/>
      <c r="U123" s="6"/>
    </row>
    <row r="124" spans="1:21" x14ac:dyDescent="0.25">
      <c r="A124" s="6"/>
      <c r="B124" s="621" t="s">
        <v>525</v>
      </c>
      <c r="C124" s="42"/>
      <c r="D124" s="42"/>
      <c r="E124" s="42"/>
      <c r="F124" s="42"/>
      <c r="G124" s="42"/>
      <c r="H124" s="42"/>
      <c r="I124" s="42"/>
      <c r="J124" s="42"/>
      <c r="K124" s="42"/>
      <c r="L124" s="218"/>
      <c r="M124" s="6"/>
      <c r="N124" s="6"/>
      <c r="O124" s="6"/>
      <c r="P124" s="6"/>
      <c r="Q124" s="6"/>
      <c r="R124" s="6"/>
      <c r="S124" s="6"/>
      <c r="T124" s="6"/>
      <c r="U124" s="6"/>
    </row>
    <row r="125" spans="1:21" x14ac:dyDescent="0.25">
      <c r="A125" s="6"/>
      <c r="B125" s="621" t="s">
        <v>526</v>
      </c>
      <c r="C125" s="42"/>
      <c r="D125" s="42"/>
      <c r="E125" s="42"/>
      <c r="F125" s="42"/>
      <c r="G125" s="42"/>
      <c r="H125" s="622" t="s">
        <v>527</v>
      </c>
      <c r="I125" s="42"/>
      <c r="J125" s="42"/>
      <c r="K125" s="42"/>
      <c r="L125" s="218"/>
      <c r="M125" s="6"/>
      <c r="N125" s="6"/>
      <c r="O125" s="6"/>
      <c r="P125" s="6"/>
      <c r="Q125" s="6"/>
      <c r="R125" s="6"/>
      <c r="S125" s="6"/>
      <c r="T125" s="6"/>
      <c r="U125" s="6"/>
    </row>
    <row r="126" spans="1:21" x14ac:dyDescent="0.25">
      <c r="A126" s="6"/>
      <c r="B126" s="3311" t="s">
        <v>528</v>
      </c>
      <c r="C126" s="3312"/>
      <c r="D126" s="3312"/>
      <c r="E126" s="3312"/>
      <c r="F126" s="3312"/>
      <c r="G126" s="3312"/>
      <c r="H126" s="3312"/>
      <c r="I126" s="3312"/>
      <c r="J126" s="3312"/>
      <c r="K126" s="3312"/>
      <c r="L126" s="3313"/>
      <c r="M126" s="6"/>
      <c r="N126" s="6"/>
      <c r="O126" s="6"/>
      <c r="P126" s="6"/>
      <c r="Q126" s="6"/>
      <c r="R126" s="6"/>
      <c r="S126" s="6"/>
      <c r="T126" s="6"/>
      <c r="U126" s="6"/>
    </row>
    <row r="127" spans="1:21" x14ac:dyDescent="0.25">
      <c r="A127" s="6"/>
      <c r="B127" s="3311"/>
      <c r="C127" s="3312"/>
      <c r="D127" s="3312"/>
      <c r="E127" s="3312"/>
      <c r="F127" s="3312"/>
      <c r="G127" s="3312"/>
      <c r="H127" s="3312"/>
      <c r="I127" s="3312"/>
      <c r="J127" s="3312"/>
      <c r="K127" s="3312"/>
      <c r="L127" s="3313"/>
      <c r="M127" s="6"/>
      <c r="N127" s="6"/>
      <c r="O127" s="6"/>
      <c r="P127" s="6"/>
      <c r="Q127" s="6"/>
      <c r="R127" s="6"/>
      <c r="S127" s="6"/>
      <c r="T127" s="6"/>
      <c r="U127" s="6"/>
    </row>
    <row r="128" spans="1:21" x14ac:dyDescent="0.25">
      <c r="A128" s="6"/>
      <c r="B128" s="3314" t="s">
        <v>529</v>
      </c>
      <c r="C128" s="3315"/>
      <c r="D128" s="3315"/>
      <c r="E128" s="3315"/>
      <c r="F128" s="3315"/>
      <c r="G128" s="3315"/>
      <c r="H128" s="3315"/>
      <c r="I128" s="3315"/>
      <c r="J128" s="3315"/>
      <c r="K128" s="3315"/>
      <c r="L128" s="3316"/>
      <c r="M128" s="6"/>
      <c r="N128" s="6"/>
      <c r="O128" s="6"/>
      <c r="P128" s="6"/>
      <c r="Q128" s="6"/>
      <c r="R128" s="6"/>
      <c r="S128" s="6"/>
      <c r="T128" s="6"/>
      <c r="U128" s="6"/>
    </row>
    <row r="129" spans="1:21" x14ac:dyDescent="0.25">
      <c r="A129" s="6"/>
      <c r="B129" s="3314"/>
      <c r="C129" s="3315"/>
      <c r="D129" s="3315"/>
      <c r="E129" s="3315"/>
      <c r="F129" s="3315"/>
      <c r="G129" s="3315"/>
      <c r="H129" s="3315"/>
      <c r="I129" s="3315"/>
      <c r="J129" s="3315"/>
      <c r="K129" s="3315"/>
      <c r="L129" s="3316"/>
      <c r="M129" s="6"/>
      <c r="N129" s="6"/>
      <c r="O129" s="6"/>
      <c r="P129" s="6"/>
      <c r="Q129" s="6"/>
      <c r="R129" s="6"/>
      <c r="S129" s="6"/>
      <c r="T129" s="6"/>
      <c r="U129" s="6"/>
    </row>
    <row r="130" spans="1:21" x14ac:dyDescent="0.25">
      <c r="A130" s="6"/>
      <c r="B130" s="623"/>
      <c r="C130" s="624" t="s">
        <v>530</v>
      </c>
      <c r="D130" s="625">
        <v>9.86</v>
      </c>
      <c r="E130" s="626"/>
      <c r="F130" s="624" t="s">
        <v>531</v>
      </c>
      <c r="G130" s="625">
        <v>5.694</v>
      </c>
      <c r="H130" s="626"/>
      <c r="I130" s="627" t="s">
        <v>532</v>
      </c>
      <c r="J130" s="625">
        <f>D130*G130</f>
        <v>56.14284</v>
      </c>
      <c r="K130" s="624" t="s">
        <v>533</v>
      </c>
      <c r="L130" s="628">
        <v>56.14284</v>
      </c>
      <c r="M130" s="6"/>
      <c r="N130" s="6"/>
      <c r="O130" s="6"/>
      <c r="P130" s="6"/>
      <c r="Q130" s="6"/>
      <c r="R130" s="6"/>
      <c r="S130" s="6"/>
      <c r="T130" s="6"/>
      <c r="U130" s="6"/>
    </row>
    <row r="131" spans="1:21" x14ac:dyDescent="0.25">
      <c r="A131" s="6"/>
      <c r="B131" s="336"/>
      <c r="C131" s="42"/>
      <c r="D131" s="42"/>
      <c r="E131" s="42"/>
      <c r="F131" s="42"/>
      <c r="G131" s="42"/>
      <c r="H131" s="42"/>
      <c r="I131" s="42"/>
      <c r="J131" s="42"/>
      <c r="K131" s="42"/>
      <c r="L131" s="218"/>
      <c r="M131" s="6"/>
      <c r="N131" s="6"/>
      <c r="O131" s="6"/>
      <c r="P131" s="6"/>
      <c r="Q131" s="6"/>
      <c r="R131" s="6"/>
      <c r="S131" s="6"/>
      <c r="T131" s="6"/>
      <c r="U131" s="6"/>
    </row>
    <row r="132" spans="1:21" x14ac:dyDescent="0.25">
      <c r="A132" s="6"/>
      <c r="B132" s="621"/>
      <c r="C132" s="629" t="s">
        <v>534</v>
      </c>
      <c r="D132" s="42"/>
      <c r="E132" s="42"/>
      <c r="F132" s="42"/>
      <c r="G132" s="42"/>
      <c r="H132" s="42"/>
      <c r="I132" s="42"/>
      <c r="J132" s="42"/>
      <c r="K132" s="42"/>
      <c r="L132" s="218"/>
      <c r="M132" s="6"/>
      <c r="N132" s="6"/>
      <c r="O132" s="6"/>
      <c r="P132" s="6"/>
      <c r="Q132" s="6"/>
      <c r="R132" s="6"/>
      <c r="S132" s="6"/>
      <c r="T132" s="6"/>
      <c r="U132" s="6"/>
    </row>
    <row r="133" spans="1:21" x14ac:dyDescent="0.25">
      <c r="A133" s="6"/>
      <c r="B133" s="621"/>
      <c r="C133" s="629" t="s">
        <v>535</v>
      </c>
      <c r="D133" s="42"/>
      <c r="E133" s="42"/>
      <c r="F133" s="42"/>
      <c r="G133" s="42"/>
      <c r="H133" s="42"/>
      <c r="I133" s="42"/>
      <c r="J133" s="42"/>
      <c r="K133" s="42"/>
      <c r="L133" s="218"/>
      <c r="M133" s="6"/>
      <c r="N133" s="6"/>
      <c r="O133" s="6"/>
      <c r="P133" s="6"/>
      <c r="Q133" s="6"/>
      <c r="R133" s="6"/>
      <c r="S133" s="6"/>
      <c r="T133" s="6"/>
      <c r="U133" s="6"/>
    </row>
    <row r="134" spans="1:21" x14ac:dyDescent="0.25">
      <c r="A134" s="6"/>
      <c r="B134" s="621"/>
      <c r="C134" s="629" t="s">
        <v>536</v>
      </c>
      <c r="D134" s="42"/>
      <c r="E134" s="42"/>
      <c r="F134" s="42"/>
      <c r="G134" s="42"/>
      <c r="H134" s="42"/>
      <c r="I134" s="42"/>
      <c r="J134" s="42"/>
      <c r="K134" s="42"/>
      <c r="L134" s="218"/>
      <c r="M134" s="6"/>
      <c r="N134" s="6"/>
      <c r="O134" s="6"/>
      <c r="P134" s="6"/>
      <c r="Q134" s="6"/>
      <c r="R134" s="6"/>
      <c r="S134" s="6"/>
      <c r="T134" s="6"/>
      <c r="U134" s="6"/>
    </row>
    <row r="135" spans="1:21" x14ac:dyDescent="0.25">
      <c r="A135" s="6"/>
      <c r="B135" s="621"/>
      <c r="C135" s="629" t="s">
        <v>537</v>
      </c>
      <c r="D135" s="42"/>
      <c r="E135" s="42"/>
      <c r="F135" s="42"/>
      <c r="G135" s="42"/>
      <c r="H135" s="42"/>
      <c r="I135" s="42"/>
      <c r="J135" s="42"/>
      <c r="K135" s="42"/>
      <c r="L135" s="218"/>
      <c r="M135" s="6"/>
      <c r="N135" s="6"/>
      <c r="O135" s="6"/>
      <c r="P135" s="6"/>
      <c r="Q135" s="6"/>
      <c r="R135" s="6"/>
      <c r="S135" s="6"/>
      <c r="T135" s="6"/>
      <c r="U135" s="6"/>
    </row>
    <row r="136" spans="1:21" x14ac:dyDescent="0.25">
      <c r="A136" s="6"/>
      <c r="B136" s="3317" t="s">
        <v>538</v>
      </c>
      <c r="C136" s="3318"/>
      <c r="D136" s="3318"/>
      <c r="E136" s="3318"/>
      <c r="F136" s="3318"/>
      <c r="G136" s="3318"/>
      <c r="H136" s="3318"/>
      <c r="I136" s="3318"/>
      <c r="J136" s="3318"/>
      <c r="K136" s="3318"/>
      <c r="L136" s="3319"/>
      <c r="M136" s="6"/>
      <c r="N136" s="6"/>
      <c r="O136" s="6"/>
      <c r="P136" s="6"/>
      <c r="Q136" s="6"/>
      <c r="R136" s="6"/>
      <c r="S136" s="6"/>
      <c r="T136" s="6"/>
      <c r="U136" s="6"/>
    </row>
    <row r="137" spans="1:21" x14ac:dyDescent="0.25">
      <c r="A137" s="6"/>
      <c r="B137" s="3317"/>
      <c r="C137" s="3318"/>
      <c r="D137" s="3318"/>
      <c r="E137" s="3318"/>
      <c r="F137" s="3318"/>
      <c r="G137" s="3318"/>
      <c r="H137" s="3318"/>
      <c r="I137" s="3318"/>
      <c r="J137" s="3318"/>
      <c r="K137" s="3318"/>
      <c r="L137" s="3319"/>
      <c r="M137" s="6"/>
      <c r="N137" s="6"/>
      <c r="O137" s="6"/>
      <c r="P137" s="6"/>
      <c r="Q137" s="6"/>
      <c r="R137" s="6"/>
      <c r="S137" s="6"/>
      <c r="T137" s="6"/>
      <c r="U137" s="6"/>
    </row>
    <row r="138" spans="1:21" x14ac:dyDescent="0.25">
      <c r="A138" s="6"/>
      <c r="B138" s="3317" t="s">
        <v>539</v>
      </c>
      <c r="C138" s="3318"/>
      <c r="D138" s="3318"/>
      <c r="E138" s="3318"/>
      <c r="F138" s="3318"/>
      <c r="G138" s="3318"/>
      <c r="H138" s="3318"/>
      <c r="I138" s="3318"/>
      <c r="J138" s="3318"/>
      <c r="K138" s="3318"/>
      <c r="L138" s="3319"/>
      <c r="M138" s="6"/>
      <c r="N138" s="6"/>
      <c r="O138" s="6"/>
      <c r="P138" s="6"/>
      <c r="Q138" s="6"/>
      <c r="R138" s="6"/>
      <c r="S138" s="6"/>
      <c r="T138" s="6"/>
      <c r="U138" s="6"/>
    </row>
    <row r="139" spans="1:21" x14ac:dyDescent="0.25">
      <c r="A139" s="6"/>
      <c r="B139" s="3317"/>
      <c r="C139" s="3318"/>
      <c r="D139" s="3318"/>
      <c r="E139" s="3318"/>
      <c r="F139" s="3318"/>
      <c r="G139" s="3318"/>
      <c r="H139" s="3318"/>
      <c r="I139" s="3318"/>
      <c r="J139" s="3318"/>
      <c r="K139" s="3318"/>
      <c r="L139" s="3319"/>
      <c r="M139" s="6"/>
      <c r="N139" s="6"/>
      <c r="O139" s="6"/>
      <c r="P139" s="6"/>
      <c r="Q139" s="6"/>
      <c r="R139" s="6"/>
      <c r="S139" s="6"/>
      <c r="T139" s="6"/>
      <c r="U139" s="6"/>
    </row>
    <row r="140" spans="1:21" x14ac:dyDescent="0.25">
      <c r="A140" s="6"/>
      <c r="B140" s="621"/>
      <c r="C140" s="629" t="s">
        <v>540</v>
      </c>
      <c r="D140" s="42"/>
      <c r="E140" s="42"/>
      <c r="F140" s="42"/>
      <c r="G140" s="42"/>
      <c r="H140" s="42"/>
      <c r="I140" s="42"/>
      <c r="J140" s="42"/>
      <c r="K140" s="42"/>
      <c r="L140" s="218"/>
      <c r="M140" s="6"/>
      <c r="N140" s="6"/>
      <c r="O140" s="6"/>
      <c r="P140" s="6"/>
      <c r="Q140" s="6"/>
      <c r="R140" s="6"/>
      <c r="S140" s="6"/>
      <c r="T140" s="6"/>
      <c r="U140" s="6"/>
    </row>
    <row r="141" spans="1:21" x14ac:dyDescent="0.25">
      <c r="A141" s="6"/>
      <c r="B141" s="621"/>
      <c r="C141" s="629" t="s">
        <v>541</v>
      </c>
      <c r="D141" s="42"/>
      <c r="E141" s="42"/>
      <c r="F141" s="42"/>
      <c r="G141" s="42"/>
      <c r="H141" s="42"/>
      <c r="I141" s="42"/>
      <c r="J141" s="42"/>
      <c r="K141" s="42"/>
      <c r="L141" s="218"/>
      <c r="M141" s="6"/>
      <c r="N141" s="6"/>
      <c r="O141" s="6"/>
      <c r="P141" s="6"/>
      <c r="Q141" s="6"/>
      <c r="R141" s="6"/>
      <c r="S141" s="6"/>
      <c r="T141" s="6"/>
      <c r="U141" s="6"/>
    </row>
    <row r="142" spans="1:21" x14ac:dyDescent="0.25">
      <c r="A142" s="6"/>
      <c r="B142" s="4"/>
      <c r="C142" s="26"/>
      <c r="D142" s="42"/>
      <c r="E142" s="42"/>
      <c r="F142" s="42"/>
      <c r="G142" s="42"/>
      <c r="H142" s="42"/>
      <c r="I142" s="42"/>
      <c r="J142" s="42"/>
      <c r="K142" s="42"/>
      <c r="L142" s="218"/>
      <c r="M142" s="6"/>
      <c r="N142" s="6"/>
      <c r="O142" s="6"/>
      <c r="P142" s="6"/>
      <c r="Q142" s="6"/>
      <c r="R142" s="6"/>
      <c r="S142" s="6"/>
      <c r="T142" s="6"/>
      <c r="U142" s="6"/>
    </row>
    <row r="143" spans="1:21" x14ac:dyDescent="0.25">
      <c r="A143" s="6"/>
      <c r="B143" s="621"/>
      <c r="C143" s="629" t="s">
        <v>542</v>
      </c>
      <c r="D143" s="42"/>
      <c r="E143" s="42"/>
      <c r="F143" s="42"/>
      <c r="G143" s="42"/>
      <c r="H143" s="42"/>
      <c r="I143" s="42"/>
      <c r="J143" s="42"/>
      <c r="K143" s="42"/>
      <c r="L143" s="218"/>
      <c r="M143" s="6"/>
      <c r="N143" s="6"/>
      <c r="O143" s="6"/>
      <c r="P143" s="6"/>
      <c r="Q143" s="6"/>
      <c r="R143" s="6"/>
      <c r="S143" s="6"/>
      <c r="T143" s="6"/>
      <c r="U143" s="6"/>
    </row>
    <row r="144" spans="1:21" x14ac:dyDescent="0.25">
      <c r="A144" s="6"/>
      <c r="B144" s="621"/>
      <c r="C144" s="629" t="s">
        <v>543</v>
      </c>
      <c r="D144" s="42"/>
      <c r="E144" s="42"/>
      <c r="F144" s="42"/>
      <c r="G144" s="42"/>
      <c r="H144" s="42"/>
      <c r="I144" s="42"/>
      <c r="J144" s="42"/>
      <c r="K144" s="42"/>
      <c r="L144" s="218"/>
      <c r="M144" s="6"/>
      <c r="N144" s="6"/>
      <c r="O144" s="6"/>
      <c r="P144" s="6"/>
      <c r="Q144" s="6"/>
      <c r="R144" s="6"/>
      <c r="S144" s="6"/>
      <c r="T144" s="6"/>
      <c r="U144" s="6"/>
    </row>
    <row r="145" spans="1:21" x14ac:dyDescent="0.25">
      <c r="A145" s="6"/>
      <c r="B145" s="621"/>
      <c r="C145" s="629" t="s">
        <v>544</v>
      </c>
      <c r="D145" s="42"/>
      <c r="E145" s="42"/>
      <c r="F145" s="42"/>
      <c r="G145" s="42"/>
      <c r="H145" s="42"/>
      <c r="I145" s="42"/>
      <c r="J145" s="42"/>
      <c r="K145" s="42"/>
      <c r="L145" s="218"/>
      <c r="M145" s="6"/>
      <c r="N145" s="6"/>
      <c r="O145" s="6"/>
      <c r="P145" s="6"/>
      <c r="Q145" s="6"/>
      <c r="R145" s="6"/>
      <c r="S145" s="6"/>
      <c r="T145" s="6"/>
      <c r="U145" s="6"/>
    </row>
    <row r="146" spans="1:21" x14ac:dyDescent="0.25">
      <c r="A146" s="6"/>
      <c r="B146" s="621"/>
      <c r="C146" s="629" t="s">
        <v>545</v>
      </c>
      <c r="D146" s="42"/>
      <c r="E146" s="42"/>
      <c r="F146" s="42"/>
      <c r="G146" s="42"/>
      <c r="H146" s="42"/>
      <c r="I146" s="42"/>
      <c r="J146" s="42"/>
      <c r="K146" s="42"/>
      <c r="L146" s="218"/>
      <c r="M146" s="6"/>
      <c r="N146" s="6"/>
      <c r="O146" s="6"/>
      <c r="P146" s="6"/>
      <c r="Q146" s="6"/>
      <c r="R146" s="6"/>
      <c r="S146" s="6"/>
      <c r="T146" s="6"/>
      <c r="U146" s="6"/>
    </row>
    <row r="147" spans="1:21" x14ac:dyDescent="0.25">
      <c r="A147" s="6"/>
      <c r="B147" s="3317" t="s">
        <v>546</v>
      </c>
      <c r="C147" s="3318"/>
      <c r="D147" s="3318"/>
      <c r="E147" s="3318"/>
      <c r="F147" s="3318"/>
      <c r="G147" s="3318"/>
      <c r="H147" s="3318"/>
      <c r="I147" s="3318"/>
      <c r="J147" s="3318"/>
      <c r="K147" s="3318"/>
      <c r="L147" s="3319"/>
      <c r="M147" s="6"/>
      <c r="N147" s="6"/>
      <c r="O147" s="6"/>
      <c r="P147" s="6"/>
      <c r="Q147" s="6"/>
      <c r="R147" s="6"/>
      <c r="S147" s="6"/>
      <c r="T147" s="6"/>
      <c r="U147" s="6"/>
    </row>
    <row r="148" spans="1:21" x14ac:dyDescent="0.25">
      <c r="A148" s="6"/>
      <c r="B148" s="3317"/>
      <c r="C148" s="3318"/>
      <c r="D148" s="3318"/>
      <c r="E148" s="3318"/>
      <c r="F148" s="3318"/>
      <c r="G148" s="3318"/>
      <c r="H148" s="3318"/>
      <c r="I148" s="3318"/>
      <c r="J148" s="3318"/>
      <c r="K148" s="3318"/>
      <c r="L148" s="3319"/>
      <c r="M148" s="6"/>
      <c r="N148" s="6"/>
      <c r="O148" s="6"/>
      <c r="P148" s="6"/>
      <c r="Q148" s="6"/>
      <c r="R148" s="6"/>
      <c r="S148" s="6"/>
      <c r="T148" s="6"/>
      <c r="U148" s="6"/>
    </row>
    <row r="149" spans="1:21" ht="15.75" x14ac:dyDescent="0.25">
      <c r="A149" s="6"/>
      <c r="B149" s="630" t="s">
        <v>547</v>
      </c>
      <c r="C149" s="42"/>
      <c r="D149" s="42"/>
      <c r="E149" s="42"/>
      <c r="F149" s="42"/>
      <c r="G149" s="42"/>
      <c r="H149" s="42"/>
      <c r="I149" s="42"/>
      <c r="J149" s="42"/>
      <c r="K149" s="42"/>
      <c r="L149" s="218"/>
      <c r="M149" s="6"/>
      <c r="N149" s="6"/>
      <c r="O149" s="6"/>
      <c r="P149" s="6"/>
      <c r="Q149" s="6"/>
      <c r="R149" s="6"/>
      <c r="S149" s="6"/>
      <c r="T149" s="6"/>
      <c r="U149" s="6"/>
    </row>
    <row r="150" spans="1:21" ht="15.75" thickBot="1" x14ac:dyDescent="0.3">
      <c r="A150" s="6"/>
      <c r="B150" s="501"/>
      <c r="C150" s="110"/>
      <c r="D150" s="110"/>
      <c r="E150" s="110"/>
      <c r="F150" s="110"/>
      <c r="G150" s="110"/>
      <c r="H150" s="110"/>
      <c r="I150" s="110"/>
      <c r="J150" s="110"/>
      <c r="K150" s="110"/>
      <c r="L150" s="253"/>
      <c r="M150" s="6"/>
      <c r="N150" s="6"/>
      <c r="O150" s="6"/>
      <c r="P150" s="6"/>
      <c r="Q150" s="6"/>
      <c r="R150" s="6"/>
      <c r="S150" s="6"/>
      <c r="T150" s="6"/>
      <c r="U150" s="6"/>
    </row>
    <row r="151" spans="1:21" x14ac:dyDescent="0.25">
      <c r="A151" s="6"/>
      <c r="B151" s="6"/>
      <c r="C151" s="6"/>
      <c r="D151" s="6"/>
      <c r="E151" s="6"/>
      <c r="F151" s="6"/>
      <c r="G151" s="6"/>
      <c r="H151" s="6"/>
      <c r="I151" s="6"/>
      <c r="J151" s="6"/>
      <c r="K151" s="6"/>
      <c r="L151" s="6"/>
      <c r="M151" s="6"/>
      <c r="N151" s="6"/>
      <c r="O151" s="6"/>
      <c r="P151" s="6"/>
      <c r="Q151" s="6"/>
      <c r="R151" s="6"/>
      <c r="S151" s="6"/>
      <c r="T151" s="6"/>
      <c r="U151" s="6"/>
    </row>
  </sheetData>
  <mergeCells count="124">
    <mergeCell ref="B126:L127"/>
    <mergeCell ref="B128:L129"/>
    <mergeCell ref="B136:L137"/>
    <mergeCell ref="B138:L139"/>
    <mergeCell ref="B147:L148"/>
    <mergeCell ref="G112:G113"/>
    <mergeCell ref="H112:H113"/>
    <mergeCell ref="B115:H115"/>
    <mergeCell ref="B118:H119"/>
    <mergeCell ref="B121:L121"/>
    <mergeCell ref="B122:L123"/>
    <mergeCell ref="B109:H109"/>
    <mergeCell ref="A110:A119"/>
    <mergeCell ref="B110:B113"/>
    <mergeCell ref="C110:C113"/>
    <mergeCell ref="D110:E111"/>
    <mergeCell ref="F110:F111"/>
    <mergeCell ref="G110:G111"/>
    <mergeCell ref="H110:H111"/>
    <mergeCell ref="D112:E113"/>
    <mergeCell ref="F112:F113"/>
    <mergeCell ref="B100:C101"/>
    <mergeCell ref="D100:E101"/>
    <mergeCell ref="F100:G101"/>
    <mergeCell ref="H100:I101"/>
    <mergeCell ref="J100:K101"/>
    <mergeCell ref="B103:K103"/>
    <mergeCell ref="B96:K97"/>
    <mergeCell ref="B98:C99"/>
    <mergeCell ref="D98:E99"/>
    <mergeCell ref="F98:G99"/>
    <mergeCell ref="H98:I99"/>
    <mergeCell ref="J98:K99"/>
    <mergeCell ref="B90:K90"/>
    <mergeCell ref="B83:C84"/>
    <mergeCell ref="D83:E84"/>
    <mergeCell ref="F83:G84"/>
    <mergeCell ref="H83:I84"/>
    <mergeCell ref="J83:K84"/>
    <mergeCell ref="B85:C86"/>
    <mergeCell ref="D85:E86"/>
    <mergeCell ref="F85:G86"/>
    <mergeCell ref="H85:I86"/>
    <mergeCell ref="J85:K86"/>
    <mergeCell ref="B81:C82"/>
    <mergeCell ref="D81:E82"/>
    <mergeCell ref="F81:G82"/>
    <mergeCell ref="J81:K82"/>
    <mergeCell ref="B87:C88"/>
    <mergeCell ref="D87:E88"/>
    <mergeCell ref="F87:G88"/>
    <mergeCell ref="H87:I88"/>
    <mergeCell ref="J87:K88"/>
    <mergeCell ref="C69:L69"/>
    <mergeCell ref="B70:L71"/>
    <mergeCell ref="B74:K76"/>
    <mergeCell ref="A75:A93"/>
    <mergeCell ref="B77:C78"/>
    <mergeCell ref="D77:E78"/>
    <mergeCell ref="F77:G78"/>
    <mergeCell ref="H77:I78"/>
    <mergeCell ref="J77:K78"/>
    <mergeCell ref="A57:A71"/>
    <mergeCell ref="B57:C57"/>
    <mergeCell ref="D57:E57"/>
    <mergeCell ref="F57:G57"/>
    <mergeCell ref="H57:I57"/>
    <mergeCell ref="J57:K57"/>
    <mergeCell ref="B58:C59"/>
    <mergeCell ref="D58:E59"/>
    <mergeCell ref="F58:G59"/>
    <mergeCell ref="H58:I59"/>
    <mergeCell ref="B79:C80"/>
    <mergeCell ref="D79:E80"/>
    <mergeCell ref="F79:G80"/>
    <mergeCell ref="H79:I80"/>
    <mergeCell ref="J79:K80"/>
    <mergeCell ref="B53:L54"/>
    <mergeCell ref="O53:S53"/>
    <mergeCell ref="N54:N65"/>
    <mergeCell ref="O54:S55"/>
    <mergeCell ref="B55:L56"/>
    <mergeCell ref="O56:S62"/>
    <mergeCell ref="J58:K59"/>
    <mergeCell ref="B60:L61"/>
    <mergeCell ref="B62:C63"/>
    <mergeCell ref="D62:E63"/>
    <mergeCell ref="F62:G63"/>
    <mergeCell ref="H62:I63"/>
    <mergeCell ref="J62:K63"/>
    <mergeCell ref="O63:S65"/>
    <mergeCell ref="B64:C64"/>
    <mergeCell ref="D64:E64"/>
    <mergeCell ref="F64:G64"/>
    <mergeCell ref="H64:I64"/>
    <mergeCell ref="J64:K64"/>
    <mergeCell ref="B65:L65"/>
    <mergeCell ref="B2:U2"/>
    <mergeCell ref="G40:H41"/>
    <mergeCell ref="B43:C44"/>
    <mergeCell ref="D43:E44"/>
    <mergeCell ref="F43:F44"/>
    <mergeCell ref="G43:H44"/>
    <mergeCell ref="B45:I46"/>
    <mergeCell ref="A23:A49"/>
    <mergeCell ref="N23:U25"/>
    <mergeCell ref="B31:I31"/>
    <mergeCell ref="K33:Q33"/>
    <mergeCell ref="H37:I37"/>
    <mergeCell ref="H38:I38"/>
    <mergeCell ref="B39:C39"/>
    <mergeCell ref="B40:C41"/>
    <mergeCell ref="D40:E41"/>
    <mergeCell ref="F40:F41"/>
    <mergeCell ref="B48:I49"/>
    <mergeCell ref="B5:F5"/>
    <mergeCell ref="M6:P6"/>
    <mergeCell ref="H3:K3"/>
    <mergeCell ref="H5:K5"/>
    <mergeCell ref="M5:P5"/>
    <mergeCell ref="R5:U5"/>
    <mergeCell ref="B11:D17"/>
    <mergeCell ref="B22:I24"/>
    <mergeCell ref="K22:U22"/>
  </mergeCells>
  <conditionalFormatting sqref="A22">
    <cfRule type="expression" dxfId="12" priority="6" stopIfTrue="1">
      <formula>OR(ROW()=CELL("ligne"),COLUMN()=CELL("colonne"))</formula>
    </cfRule>
  </conditionalFormatting>
  <conditionalFormatting sqref="A53:A56">
    <cfRule type="expression" dxfId="11" priority="5" stopIfTrue="1">
      <formula>OR(ROW()=CELL("ligne"),COLUMN()=CELL("colonne"))</formula>
    </cfRule>
  </conditionalFormatting>
  <conditionalFormatting sqref="A74">
    <cfRule type="expression" dxfId="10" priority="4" stopIfTrue="1">
      <formula>OR(ROW()=CELL("ligne"),COLUMN()=CELL("colonne"))</formula>
    </cfRule>
  </conditionalFormatting>
  <conditionalFormatting sqref="A96">
    <cfRule type="expression" dxfId="9" priority="3" stopIfTrue="1">
      <formula>OR(ROW()=CELL("ligne"),COLUMN()=CELL("colonne"))</formula>
    </cfRule>
  </conditionalFormatting>
  <conditionalFormatting sqref="A109">
    <cfRule type="expression" dxfId="8" priority="2" stopIfTrue="1">
      <formula>OR(ROW()=CELL("ligne"),COLUMN()=CELL("colonne"))</formula>
    </cfRule>
  </conditionalFormatting>
  <conditionalFormatting sqref="N53">
    <cfRule type="expression" dxfId="7" priority="1" stopIfTrue="1">
      <formula>OR(ROW()=CELL("ligne"),COLUMN()=CELL("colonne"))</formula>
    </cfRule>
  </conditionalFormatting>
  <hyperlinks>
    <hyperlink ref="C69" r:id="rId1" xr:uid="{F3EC9BF3-F2E4-4B0F-B0E9-18FB9B5BDB01}"/>
    <hyperlink ref="B149" r:id="rId2" xr:uid="{5A04F2FF-1F05-4698-8E16-250CA71C283C}"/>
    <hyperlink ref="H5" r:id="rId3" xr:uid="{E5A0E814-FF02-4E4A-840F-74950E760BCA}"/>
    <hyperlink ref="E13" r:id="rId4" xr:uid="{3A16E799-4E64-4093-9B5E-046C86B9A9B6}"/>
    <hyperlink ref="E15" r:id="rId5" xr:uid="{39227A83-A4AF-4F1A-B0C2-55CB7EC57D40}"/>
    <hyperlink ref="E17" r:id="rId6" xr:uid="{DCF666C8-0B48-44F2-B284-563878455687}"/>
    <hyperlink ref="B5" r:id="rId7" xr:uid="{17E4F61B-E118-4643-89ED-58864445323B}"/>
    <hyperlink ref="M5" r:id="rId8" xr:uid="{39CAE23F-7E78-47E6-B29B-F01FE557B119}"/>
    <hyperlink ref="R5" r:id="rId9" display="Raphaël Haumont" xr:uid="{8A96E355-1D36-4EBF-9BAB-BD76711F759B}"/>
    <hyperlink ref="E11" r:id="rId10" xr:uid="{8472AE9A-32AC-49D5-BB7D-D5EF21E8D3EF}"/>
  </hyperlinks>
  <pageMargins left="0.7" right="0.7" top="0.75" bottom="0.75" header="0.3" footer="0.3"/>
  <pageSetup paperSize="9" orientation="portrait" r:id="rId11"/>
  <drawing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C418-C543-420B-AB8A-5798AD53BC5A}">
  <dimension ref="A2:AXJ235"/>
  <sheetViews>
    <sheetView zoomScaleNormal="100" workbookViewId="0">
      <selection activeCell="U9" sqref="U9"/>
    </sheetView>
  </sheetViews>
  <sheetFormatPr baseColWidth="10" defaultRowHeight="15.75" x14ac:dyDescent="0.25"/>
  <cols>
    <col min="1" max="1" width="5.28515625" style="3623" customWidth="1"/>
    <col min="2" max="16384" width="11.42578125" style="3623"/>
  </cols>
  <sheetData>
    <row r="2" spans="1:1310" s="3622" customFormat="1" ht="23.25" customHeight="1" x14ac:dyDescent="0.3">
      <c r="A2" s="3619"/>
      <c r="B2" s="3795" t="s">
        <v>1180</v>
      </c>
      <c r="C2" s="3795"/>
      <c r="D2" s="3795"/>
      <c r="E2" s="3795"/>
      <c r="F2" s="3795"/>
      <c r="G2" s="3795"/>
      <c r="H2" s="3795"/>
      <c r="I2" s="3795"/>
      <c r="J2" s="3795"/>
      <c r="K2" s="3795"/>
      <c r="L2" s="3795"/>
      <c r="M2" s="3795"/>
      <c r="N2" s="3795"/>
      <c r="O2" s="3795"/>
      <c r="P2" s="3795"/>
      <c r="Q2" s="3795"/>
      <c r="R2" s="3795"/>
      <c r="S2" s="3795"/>
      <c r="T2" s="3795"/>
      <c r="U2" s="3620"/>
      <c r="V2" s="3620"/>
      <c r="W2" s="3620"/>
      <c r="X2" s="3620"/>
      <c r="Y2" s="1603"/>
      <c r="Z2" s="1603"/>
      <c r="AA2" s="1603"/>
      <c r="AB2" s="1603"/>
      <c r="AC2" s="1603"/>
      <c r="AD2" s="3621"/>
      <c r="AE2" s="3621"/>
      <c r="AF2" s="3621"/>
      <c r="AG2" s="3621"/>
      <c r="AH2" s="3621"/>
      <c r="AI2" s="3621"/>
      <c r="AJ2" s="3621"/>
      <c r="AK2" s="3621"/>
      <c r="AL2" s="3621"/>
      <c r="AM2" s="3621"/>
      <c r="AN2" s="3621"/>
      <c r="AO2" s="3621"/>
      <c r="AP2" s="3621"/>
      <c r="AQ2" s="3621"/>
      <c r="AR2" s="3621"/>
      <c r="AS2" s="3621"/>
      <c r="AT2" s="3621"/>
      <c r="AU2" s="3621"/>
      <c r="AV2" s="3621"/>
      <c r="AW2" s="3621"/>
      <c r="AX2" s="3621"/>
      <c r="AY2" s="3621"/>
      <c r="AZ2" s="3621"/>
      <c r="BA2" s="3621"/>
      <c r="BB2" s="3621"/>
      <c r="BC2" s="3621"/>
      <c r="BD2" s="3621"/>
      <c r="BE2" s="3621"/>
      <c r="BF2" s="3621"/>
      <c r="BG2" s="3621"/>
      <c r="BH2" s="3621"/>
      <c r="BI2" s="3621"/>
      <c r="BJ2" s="3621"/>
      <c r="BK2" s="3621"/>
      <c r="BL2" s="3621"/>
      <c r="BM2" s="3621"/>
      <c r="BN2" s="3621"/>
      <c r="BO2" s="3621"/>
      <c r="BP2" s="3621"/>
      <c r="BQ2" s="3621"/>
      <c r="BR2" s="3621"/>
      <c r="BS2" s="3621"/>
      <c r="BT2" s="3621"/>
      <c r="BU2" s="3621"/>
      <c r="BV2" s="3621"/>
      <c r="BW2" s="3621"/>
      <c r="BX2" s="3621"/>
      <c r="BY2" s="3621"/>
      <c r="BZ2" s="3621"/>
      <c r="CA2" s="3621"/>
      <c r="CB2" s="3621"/>
      <c r="CC2" s="3621"/>
      <c r="CD2" s="3621"/>
      <c r="CE2" s="3621"/>
      <c r="CF2" s="3621"/>
      <c r="CG2" s="3621"/>
      <c r="CH2" s="3621"/>
      <c r="CI2" s="3621"/>
      <c r="CJ2" s="3621"/>
      <c r="CK2" s="3621"/>
      <c r="CL2" s="3621"/>
      <c r="CM2" s="3621"/>
      <c r="CN2" s="3621"/>
      <c r="CO2" s="3621"/>
      <c r="CP2" s="3621"/>
      <c r="CQ2" s="3621"/>
      <c r="CR2" s="3621"/>
      <c r="CS2" s="3621"/>
      <c r="CT2" s="3621"/>
      <c r="CU2" s="3621"/>
      <c r="CV2" s="3621"/>
      <c r="CW2" s="3621"/>
      <c r="CX2" s="3621"/>
      <c r="CY2" s="3621"/>
      <c r="CZ2" s="3621"/>
      <c r="DA2" s="3621"/>
      <c r="DB2" s="3621"/>
      <c r="DC2" s="3621"/>
      <c r="DD2" s="3621"/>
      <c r="DE2" s="3621"/>
      <c r="DF2" s="3621"/>
      <c r="DG2" s="3621"/>
      <c r="DH2" s="3621"/>
      <c r="DI2" s="3621"/>
      <c r="DJ2" s="3621"/>
      <c r="DK2" s="3621"/>
      <c r="DL2" s="3621"/>
      <c r="DM2" s="3621"/>
      <c r="DN2" s="3621"/>
      <c r="DO2" s="3621"/>
      <c r="DP2" s="3621"/>
      <c r="DQ2" s="3621"/>
      <c r="DR2" s="3621"/>
      <c r="DS2" s="3621"/>
      <c r="DT2" s="3621"/>
      <c r="DU2" s="3621"/>
      <c r="DV2" s="3621"/>
      <c r="DW2" s="3621"/>
      <c r="DX2" s="3621"/>
      <c r="DY2" s="3621"/>
      <c r="DZ2" s="3621"/>
      <c r="EA2" s="3621"/>
      <c r="EB2" s="3621"/>
      <c r="EC2" s="3621"/>
      <c r="ED2" s="3621"/>
      <c r="EE2" s="3621"/>
      <c r="EF2" s="3621"/>
      <c r="EG2" s="3621"/>
      <c r="EH2" s="3621"/>
      <c r="EI2" s="3621"/>
      <c r="EJ2" s="3621"/>
      <c r="EK2" s="3621"/>
      <c r="EL2" s="3621"/>
      <c r="EM2" s="3621"/>
      <c r="EN2" s="3621"/>
      <c r="EO2" s="3621"/>
      <c r="EP2" s="3621"/>
      <c r="EQ2" s="3621"/>
      <c r="ER2" s="3621"/>
      <c r="ES2" s="3621"/>
      <c r="ET2" s="3621"/>
      <c r="EU2" s="3621"/>
      <c r="EV2" s="3621"/>
      <c r="EW2" s="3621"/>
      <c r="EX2" s="3621"/>
      <c r="EY2" s="3621"/>
      <c r="EZ2" s="3621"/>
      <c r="FA2" s="3621"/>
      <c r="FB2" s="3621"/>
      <c r="FC2" s="3621"/>
      <c r="FD2" s="3621"/>
      <c r="FE2" s="3621"/>
      <c r="FF2" s="3621"/>
      <c r="FG2" s="3621"/>
      <c r="FH2" s="3621"/>
      <c r="FI2" s="3621"/>
      <c r="FJ2" s="3621"/>
      <c r="FK2" s="3621"/>
      <c r="FL2" s="3621"/>
      <c r="FM2" s="3621"/>
      <c r="FN2" s="3621"/>
      <c r="FO2" s="3621"/>
      <c r="FP2" s="3621"/>
      <c r="FQ2" s="3621"/>
      <c r="FR2" s="3621"/>
      <c r="FS2" s="3621"/>
      <c r="FT2" s="3621"/>
      <c r="FU2" s="3621"/>
      <c r="FV2" s="3621"/>
      <c r="FW2" s="3621"/>
      <c r="FX2" s="3621"/>
      <c r="FY2" s="3621"/>
      <c r="FZ2" s="3621"/>
      <c r="GA2" s="3621"/>
      <c r="GB2" s="3621"/>
      <c r="GC2" s="3621"/>
      <c r="GD2" s="3621"/>
      <c r="GE2" s="3621"/>
      <c r="GF2" s="3621"/>
      <c r="GG2" s="3621"/>
      <c r="GH2" s="3621"/>
      <c r="GI2" s="3621"/>
      <c r="GJ2" s="3621"/>
      <c r="GK2" s="3621"/>
      <c r="GL2" s="3621"/>
      <c r="GM2" s="3621"/>
      <c r="GN2" s="3621"/>
      <c r="GO2" s="3621"/>
      <c r="GP2" s="3621"/>
      <c r="GQ2" s="3621"/>
      <c r="GR2" s="3621"/>
      <c r="GS2" s="3621"/>
      <c r="GT2" s="3621"/>
      <c r="GU2" s="3621"/>
      <c r="GV2" s="3621"/>
      <c r="GW2" s="3621"/>
      <c r="GX2" s="3621"/>
      <c r="GY2" s="3621"/>
      <c r="GZ2" s="3621"/>
      <c r="HA2" s="3621"/>
      <c r="HB2" s="3621"/>
      <c r="HC2" s="3621"/>
      <c r="HD2" s="3621"/>
      <c r="HE2" s="3621"/>
      <c r="HF2" s="3621"/>
      <c r="HG2" s="3621"/>
      <c r="HH2" s="3621"/>
      <c r="HI2" s="3621"/>
      <c r="HJ2" s="3621"/>
      <c r="HK2" s="3621"/>
      <c r="HL2" s="3621"/>
      <c r="HM2" s="3621"/>
      <c r="HN2" s="3621"/>
      <c r="HO2" s="3621"/>
      <c r="HP2" s="3621"/>
      <c r="HQ2" s="3621"/>
      <c r="HR2" s="3621"/>
      <c r="HS2" s="3621"/>
      <c r="HT2" s="3621"/>
      <c r="HU2" s="3621"/>
      <c r="HV2" s="3621"/>
      <c r="HW2" s="3621"/>
      <c r="HX2" s="3621"/>
      <c r="HY2" s="3621"/>
      <c r="HZ2" s="3621"/>
      <c r="IA2" s="3621"/>
      <c r="IB2" s="3621"/>
      <c r="IC2" s="3621"/>
      <c r="ID2" s="3621"/>
      <c r="IE2" s="3621"/>
      <c r="IF2" s="3621"/>
      <c r="IG2" s="3621"/>
      <c r="IH2" s="3621"/>
      <c r="II2" s="3621"/>
      <c r="IJ2" s="3621"/>
      <c r="IK2" s="3621"/>
      <c r="IL2" s="3621"/>
      <c r="IM2" s="3621"/>
      <c r="IN2" s="3621"/>
      <c r="IO2" s="3621"/>
      <c r="IP2" s="3621"/>
      <c r="IQ2" s="3621"/>
      <c r="IR2" s="3621"/>
      <c r="IS2" s="3621"/>
      <c r="IT2" s="3621"/>
      <c r="IU2" s="3621"/>
      <c r="IV2" s="3621"/>
      <c r="IW2" s="3621"/>
      <c r="IX2" s="3621"/>
      <c r="IY2" s="3621"/>
      <c r="IZ2" s="3621"/>
      <c r="JA2" s="3621"/>
      <c r="JB2" s="3621"/>
      <c r="JC2" s="3621"/>
      <c r="JD2" s="3621"/>
      <c r="JE2" s="3621"/>
      <c r="JF2" s="3621"/>
      <c r="JG2" s="3621"/>
      <c r="JH2" s="3621"/>
      <c r="JI2" s="3621"/>
      <c r="JJ2" s="3621"/>
      <c r="JK2" s="3621"/>
      <c r="JL2" s="3621"/>
      <c r="JM2" s="3621"/>
      <c r="JN2" s="3621"/>
      <c r="JO2" s="3621"/>
      <c r="JP2" s="3621"/>
      <c r="JQ2" s="3621"/>
      <c r="JR2" s="3621"/>
      <c r="JS2" s="3621"/>
      <c r="JT2" s="3621"/>
      <c r="JU2" s="3621"/>
      <c r="JV2" s="3621"/>
      <c r="JW2" s="3621"/>
      <c r="JX2" s="3621"/>
      <c r="JY2" s="3621"/>
      <c r="JZ2" s="3621"/>
      <c r="KA2" s="3621"/>
      <c r="KB2" s="3621"/>
      <c r="KC2" s="3621"/>
      <c r="KD2" s="3621"/>
      <c r="KE2" s="3621"/>
      <c r="KF2" s="3621"/>
      <c r="KG2" s="3621"/>
      <c r="KH2" s="3621"/>
      <c r="KI2" s="3621"/>
      <c r="KJ2" s="3621"/>
      <c r="KK2" s="3621"/>
      <c r="KL2" s="3621"/>
      <c r="KM2" s="3621"/>
      <c r="KN2" s="3621"/>
      <c r="KO2" s="3621"/>
      <c r="KP2" s="3621"/>
      <c r="KQ2" s="3621"/>
      <c r="KR2" s="3621"/>
      <c r="KS2" s="3621"/>
      <c r="KT2" s="3621"/>
      <c r="KU2" s="3621"/>
      <c r="KV2" s="3621"/>
      <c r="KW2" s="3621"/>
      <c r="KX2" s="3621"/>
      <c r="KY2" s="3621"/>
      <c r="KZ2" s="3621"/>
      <c r="LA2" s="3621"/>
      <c r="LB2" s="3621"/>
      <c r="LC2" s="3621"/>
      <c r="LD2" s="3621"/>
      <c r="LE2" s="3621"/>
      <c r="LF2" s="3621"/>
      <c r="LG2" s="3621"/>
      <c r="LH2" s="3621"/>
      <c r="LI2" s="3621"/>
      <c r="LJ2" s="3621"/>
      <c r="LK2" s="3621"/>
      <c r="LL2" s="3621"/>
      <c r="LM2" s="3621"/>
      <c r="LN2" s="3621"/>
      <c r="LO2" s="3621"/>
      <c r="LP2" s="3621"/>
      <c r="LQ2" s="3621"/>
      <c r="LR2" s="3621"/>
      <c r="LS2" s="3621"/>
      <c r="LT2" s="3621"/>
      <c r="LU2" s="3621"/>
      <c r="LV2" s="3621"/>
      <c r="LW2" s="3621"/>
      <c r="LX2" s="3621"/>
      <c r="LY2" s="3621"/>
      <c r="LZ2" s="3621"/>
      <c r="MA2" s="3621"/>
      <c r="MB2" s="3621"/>
      <c r="MC2" s="3621"/>
      <c r="MD2" s="3621"/>
      <c r="ME2" s="3621"/>
      <c r="MF2" s="3621"/>
      <c r="MG2" s="3621"/>
      <c r="MH2" s="3621"/>
      <c r="MI2" s="3621"/>
      <c r="MJ2" s="3621"/>
      <c r="MK2" s="3621"/>
      <c r="ML2" s="3621"/>
      <c r="MM2" s="3621"/>
      <c r="MN2" s="3621"/>
      <c r="MO2" s="3621"/>
      <c r="MP2" s="3621"/>
      <c r="MQ2" s="3621"/>
      <c r="MR2" s="3621"/>
      <c r="MS2" s="3621"/>
      <c r="MT2" s="3621"/>
      <c r="MU2" s="3621"/>
      <c r="MV2" s="3621"/>
      <c r="MW2" s="3621"/>
      <c r="MX2" s="3621"/>
      <c r="MY2" s="3621"/>
      <c r="MZ2" s="3621"/>
      <c r="NA2" s="3621"/>
      <c r="NB2" s="3621"/>
      <c r="NC2" s="3621"/>
      <c r="ND2" s="3621"/>
      <c r="NE2" s="3621"/>
      <c r="NF2" s="3621"/>
      <c r="NG2" s="3621"/>
      <c r="NH2" s="3621"/>
      <c r="NI2" s="3621"/>
      <c r="NJ2" s="3621"/>
      <c r="NK2" s="3621"/>
      <c r="NL2" s="3621"/>
      <c r="NM2" s="3621"/>
      <c r="NN2" s="3621"/>
      <c r="NO2" s="3621"/>
      <c r="NP2" s="3621"/>
      <c r="NQ2" s="3621"/>
      <c r="NR2" s="3621"/>
      <c r="NS2" s="3621"/>
      <c r="NT2" s="3621"/>
      <c r="NU2" s="3621"/>
      <c r="NV2" s="3621"/>
      <c r="NW2" s="3621"/>
      <c r="NX2" s="3621"/>
      <c r="NY2" s="3621"/>
      <c r="NZ2" s="3621"/>
      <c r="OA2" s="3621"/>
      <c r="OB2" s="3621"/>
      <c r="OC2" s="3621"/>
      <c r="OD2" s="3621"/>
      <c r="OE2" s="3621"/>
      <c r="OF2" s="3621"/>
      <c r="OG2" s="3621"/>
      <c r="OH2" s="3621"/>
      <c r="OI2" s="3621"/>
      <c r="OJ2" s="3621"/>
      <c r="OK2" s="3621"/>
      <c r="OL2" s="3621"/>
      <c r="OM2" s="3621"/>
      <c r="ON2" s="3621"/>
      <c r="OO2" s="3621"/>
      <c r="OP2" s="3621"/>
      <c r="OQ2" s="3621"/>
      <c r="OR2" s="3621"/>
      <c r="OS2" s="3621"/>
      <c r="OT2" s="3621"/>
      <c r="OU2" s="3621"/>
      <c r="OV2" s="3621"/>
      <c r="OW2" s="3621"/>
      <c r="OX2" s="3621"/>
      <c r="OY2" s="3621"/>
      <c r="OZ2" s="3621"/>
      <c r="PA2" s="3621"/>
      <c r="PB2" s="3621"/>
      <c r="PC2" s="3621"/>
      <c r="PD2" s="3621"/>
      <c r="PE2" s="3621"/>
      <c r="PF2" s="3621"/>
      <c r="PG2" s="3621"/>
      <c r="PH2" s="3621"/>
      <c r="PI2" s="3621"/>
      <c r="PJ2" s="3621"/>
      <c r="PK2" s="3621"/>
      <c r="PL2" s="3621"/>
      <c r="PM2" s="3621"/>
      <c r="PN2" s="3621"/>
      <c r="PO2" s="3621"/>
      <c r="PP2" s="3621"/>
      <c r="PQ2" s="3621"/>
      <c r="PR2" s="3621"/>
      <c r="PS2" s="3621"/>
      <c r="PT2" s="3621"/>
      <c r="PU2" s="3621"/>
      <c r="PV2" s="3621"/>
      <c r="PW2" s="3621"/>
      <c r="PX2" s="3621"/>
      <c r="PY2" s="3621"/>
      <c r="PZ2" s="3621"/>
      <c r="QA2" s="3621"/>
      <c r="QB2" s="3621"/>
      <c r="QC2" s="3621"/>
      <c r="QD2" s="3621"/>
      <c r="QE2" s="3621"/>
      <c r="QF2" s="3621"/>
      <c r="QG2" s="3621"/>
      <c r="QH2" s="3621"/>
      <c r="QI2" s="3621"/>
      <c r="QJ2" s="3621"/>
      <c r="QK2" s="3621"/>
      <c r="QL2" s="3621"/>
      <c r="QM2" s="3621"/>
      <c r="QN2" s="3621"/>
      <c r="QO2" s="3621"/>
      <c r="QP2" s="3621"/>
      <c r="QQ2" s="3621"/>
      <c r="QR2" s="3621"/>
      <c r="QS2" s="3621"/>
      <c r="QT2" s="3621"/>
      <c r="QU2" s="3621"/>
      <c r="QV2" s="3621"/>
      <c r="QW2" s="3621"/>
      <c r="QX2" s="3621"/>
      <c r="QY2" s="3621"/>
      <c r="QZ2" s="3621"/>
      <c r="RA2" s="3621"/>
      <c r="RB2" s="3621"/>
      <c r="RC2" s="3621"/>
      <c r="RD2" s="3621"/>
      <c r="RE2" s="3621"/>
      <c r="RF2" s="3621"/>
      <c r="RG2" s="3621"/>
      <c r="RH2" s="3621"/>
      <c r="RI2" s="3621"/>
      <c r="RJ2" s="3621"/>
      <c r="RK2" s="3621"/>
      <c r="RL2" s="3621"/>
      <c r="RM2" s="3621"/>
      <c r="RN2" s="3621"/>
      <c r="RO2" s="3621"/>
      <c r="RP2" s="3621"/>
      <c r="RQ2" s="3621"/>
      <c r="RR2" s="3621"/>
      <c r="RS2" s="3621"/>
      <c r="RT2" s="3621"/>
      <c r="RU2" s="3621"/>
      <c r="RV2" s="3621"/>
      <c r="RW2" s="3621"/>
      <c r="RX2" s="3621"/>
      <c r="RY2" s="3621"/>
      <c r="RZ2" s="3621"/>
      <c r="SA2" s="3621"/>
      <c r="SB2" s="3621"/>
      <c r="SC2" s="3621"/>
      <c r="SD2" s="3621"/>
      <c r="SE2" s="3621"/>
      <c r="SF2" s="3621"/>
      <c r="SG2" s="3621"/>
      <c r="SH2" s="3621"/>
      <c r="SI2" s="3621"/>
      <c r="SJ2" s="3621"/>
      <c r="SK2" s="3621"/>
      <c r="SL2" s="3621"/>
      <c r="SM2" s="3621"/>
      <c r="SN2" s="3621"/>
      <c r="SO2" s="3621"/>
      <c r="SP2" s="3621"/>
      <c r="SQ2" s="3621"/>
      <c r="SR2" s="3621"/>
      <c r="SS2" s="3621"/>
      <c r="ST2" s="3621"/>
      <c r="SU2" s="3621"/>
      <c r="SV2" s="3621"/>
      <c r="SW2" s="3621"/>
      <c r="SX2" s="3621"/>
      <c r="SY2" s="3621"/>
      <c r="SZ2" s="3621"/>
      <c r="TA2" s="3621"/>
      <c r="TB2" s="3621"/>
      <c r="TC2" s="3621"/>
      <c r="TD2" s="3621"/>
      <c r="TE2" s="3621"/>
      <c r="TF2" s="3621"/>
      <c r="TG2" s="3621"/>
      <c r="TH2" s="3621"/>
      <c r="TI2" s="3621"/>
      <c r="TJ2" s="3621"/>
      <c r="TK2" s="3621"/>
      <c r="TL2" s="3621"/>
      <c r="TM2" s="3621"/>
      <c r="TN2" s="3621"/>
      <c r="TO2" s="3621"/>
      <c r="TP2" s="3621"/>
      <c r="TQ2" s="3621"/>
      <c r="TR2" s="3621"/>
      <c r="TS2" s="3621"/>
      <c r="TT2" s="3621"/>
      <c r="TU2" s="3621"/>
      <c r="TV2" s="3621"/>
      <c r="TW2" s="3621"/>
      <c r="TX2" s="3621"/>
      <c r="TY2" s="3621"/>
      <c r="TZ2" s="3621"/>
      <c r="UA2" s="3621"/>
      <c r="UB2" s="3621"/>
      <c r="UC2" s="3621"/>
      <c r="UD2" s="3621"/>
      <c r="UE2" s="3621"/>
      <c r="UF2" s="3621"/>
      <c r="UG2" s="3621"/>
      <c r="UH2" s="3621"/>
      <c r="UI2" s="3621"/>
      <c r="UJ2" s="3621"/>
      <c r="UK2" s="3621"/>
      <c r="UL2" s="3621"/>
      <c r="UM2" s="3621"/>
      <c r="UN2" s="3621"/>
      <c r="UO2" s="3621"/>
      <c r="UP2" s="3621"/>
      <c r="UQ2" s="3621"/>
      <c r="UR2" s="3621"/>
      <c r="US2" s="3621"/>
      <c r="UT2" s="3621"/>
      <c r="UU2" s="3621"/>
      <c r="UV2" s="3621"/>
      <c r="UW2" s="3621"/>
      <c r="UX2" s="3621"/>
      <c r="UY2" s="3621"/>
      <c r="UZ2" s="3621"/>
      <c r="VA2" s="3621"/>
      <c r="VB2" s="3621"/>
      <c r="VC2" s="3621"/>
      <c r="VD2" s="3621"/>
      <c r="VE2" s="3621"/>
      <c r="VF2" s="3621"/>
      <c r="VG2" s="3621"/>
      <c r="VH2" s="3621"/>
      <c r="VI2" s="3621"/>
      <c r="VJ2" s="3621"/>
      <c r="VK2" s="3621"/>
      <c r="VL2" s="3621"/>
      <c r="VM2" s="3621"/>
      <c r="VN2" s="3621"/>
      <c r="VO2" s="3621"/>
      <c r="VP2" s="3621"/>
      <c r="VQ2" s="3621"/>
      <c r="VR2" s="3621"/>
      <c r="VS2" s="3621"/>
      <c r="VT2" s="3621"/>
      <c r="VU2" s="3621"/>
      <c r="VV2" s="3621"/>
      <c r="VW2" s="3621"/>
      <c r="VX2" s="3621"/>
      <c r="VY2" s="3621"/>
      <c r="VZ2" s="3621"/>
      <c r="WA2" s="3621"/>
      <c r="WB2" s="3621"/>
      <c r="WC2" s="3621"/>
      <c r="WD2" s="3621"/>
      <c r="WE2" s="3621"/>
      <c r="WF2" s="3621"/>
      <c r="WG2" s="3621"/>
      <c r="WH2" s="3621"/>
      <c r="WI2" s="3621"/>
      <c r="WJ2" s="3621"/>
      <c r="WK2" s="3621"/>
      <c r="WL2" s="3621"/>
      <c r="WM2" s="3621"/>
      <c r="WN2" s="3621"/>
      <c r="WO2" s="3621"/>
      <c r="WP2" s="3621"/>
      <c r="WQ2" s="3621"/>
      <c r="WR2" s="3621"/>
      <c r="WS2" s="3621"/>
      <c r="WT2" s="3621"/>
      <c r="WU2" s="3621"/>
      <c r="WV2" s="3621"/>
      <c r="WW2" s="3621"/>
      <c r="WX2" s="3621"/>
      <c r="WY2" s="3621"/>
      <c r="WZ2" s="3621"/>
      <c r="XA2" s="3621"/>
      <c r="XB2" s="3621"/>
      <c r="XC2" s="3621"/>
      <c r="XD2" s="3621"/>
      <c r="XE2" s="3621"/>
      <c r="XF2" s="3621"/>
      <c r="XG2" s="3621"/>
      <c r="XH2" s="3621"/>
      <c r="XI2" s="3621"/>
      <c r="XJ2" s="3621"/>
      <c r="XK2" s="3621"/>
      <c r="XL2" s="3621"/>
      <c r="XM2" s="3621"/>
      <c r="XN2" s="3621"/>
      <c r="XO2" s="3621"/>
      <c r="XP2" s="3621"/>
      <c r="XQ2" s="3621"/>
      <c r="XR2" s="3621"/>
      <c r="XS2" s="3621"/>
      <c r="XT2" s="3621"/>
      <c r="XU2" s="3621"/>
      <c r="XV2" s="3621"/>
      <c r="XW2" s="3621"/>
      <c r="XX2" s="3621"/>
      <c r="XY2" s="3621"/>
      <c r="XZ2" s="3621"/>
      <c r="YA2" s="3621"/>
      <c r="YB2" s="3621"/>
      <c r="YC2" s="3621"/>
      <c r="YD2" s="3621"/>
      <c r="YE2" s="3621"/>
      <c r="YF2" s="3621"/>
      <c r="YG2" s="3621"/>
      <c r="YH2" s="3621"/>
      <c r="YI2" s="3621"/>
      <c r="YJ2" s="3621"/>
      <c r="YK2" s="3621"/>
      <c r="YL2" s="3621"/>
      <c r="YM2" s="3621"/>
      <c r="YN2" s="3621"/>
      <c r="YO2" s="3621"/>
      <c r="YP2" s="3621"/>
      <c r="YQ2" s="3621"/>
      <c r="YR2" s="3621"/>
      <c r="YS2" s="3621"/>
      <c r="YT2" s="3621"/>
      <c r="YU2" s="3621"/>
      <c r="YV2" s="3621"/>
      <c r="YW2" s="3621"/>
      <c r="YX2" s="3621"/>
      <c r="YY2" s="3621"/>
      <c r="YZ2" s="3621"/>
      <c r="ZA2" s="3621"/>
      <c r="ZB2" s="3621"/>
      <c r="ZC2" s="3621"/>
      <c r="ZD2" s="3621"/>
      <c r="ZE2" s="3621"/>
      <c r="ZF2" s="3621"/>
      <c r="ZG2" s="3621"/>
      <c r="ZH2" s="3621"/>
      <c r="ZI2" s="3621"/>
      <c r="ZJ2" s="3621"/>
      <c r="ZK2" s="3621"/>
      <c r="ZL2" s="3621"/>
      <c r="ZM2" s="3621"/>
      <c r="ZN2" s="3621"/>
      <c r="ZO2" s="3621"/>
      <c r="ZP2" s="3621"/>
      <c r="ZQ2" s="3621"/>
      <c r="ZR2" s="3621"/>
      <c r="ZS2" s="3621"/>
      <c r="ZT2" s="3621"/>
      <c r="ZU2" s="3621"/>
      <c r="ZV2" s="3621"/>
      <c r="ZW2" s="3621"/>
      <c r="ZX2" s="3621"/>
      <c r="ZY2" s="3621"/>
      <c r="ZZ2" s="3621"/>
      <c r="AAA2" s="3621"/>
      <c r="AAB2" s="3621"/>
      <c r="AAC2" s="3621"/>
      <c r="AAD2" s="3621"/>
      <c r="AAE2" s="3621"/>
      <c r="AAF2" s="3621"/>
      <c r="AAG2" s="3621"/>
      <c r="AAH2" s="3621"/>
      <c r="AAI2" s="3621"/>
      <c r="AAJ2" s="3621"/>
      <c r="AAK2" s="3621"/>
      <c r="AAL2" s="3621"/>
      <c r="AAM2" s="3621"/>
      <c r="AAN2" s="3621"/>
      <c r="AAO2" s="3621"/>
      <c r="AAP2" s="3621"/>
      <c r="AAQ2" s="3621"/>
      <c r="AAR2" s="3621"/>
      <c r="AAS2" s="3621"/>
      <c r="AAT2" s="3621"/>
      <c r="AAU2" s="3621"/>
      <c r="AAV2" s="3621"/>
      <c r="AAW2" s="3621"/>
      <c r="AAX2" s="3621"/>
      <c r="AAY2" s="3621"/>
      <c r="AAZ2" s="3621"/>
      <c r="ABA2" s="3621"/>
      <c r="ABB2" s="3621"/>
      <c r="ABC2" s="3621"/>
      <c r="ABD2" s="3621"/>
      <c r="ABE2" s="3621"/>
      <c r="ABF2" s="3621"/>
      <c r="ABG2" s="3621"/>
      <c r="ABH2" s="3621"/>
      <c r="ABI2" s="3621"/>
      <c r="ABJ2" s="3621"/>
      <c r="ABK2" s="3621"/>
      <c r="ABL2" s="3621"/>
      <c r="ABM2" s="3621"/>
      <c r="ABN2" s="3621"/>
      <c r="ABO2" s="3621"/>
      <c r="ABP2" s="3621"/>
      <c r="ABQ2" s="3621"/>
      <c r="ABR2" s="3621"/>
      <c r="ABS2" s="3621"/>
      <c r="ABT2" s="3621"/>
      <c r="ABU2" s="3621"/>
      <c r="ABV2" s="3621"/>
      <c r="ABW2" s="3621"/>
      <c r="ABX2" s="3621"/>
      <c r="ABY2" s="3621"/>
      <c r="ABZ2" s="3621"/>
      <c r="ACA2" s="3621"/>
      <c r="ACB2" s="3621"/>
      <c r="ACC2" s="3621"/>
      <c r="ACD2" s="3621"/>
      <c r="ACE2" s="3621"/>
      <c r="ACF2" s="3621"/>
      <c r="ACG2" s="3621"/>
      <c r="ACH2" s="3621"/>
      <c r="ACI2" s="3621"/>
      <c r="ACJ2" s="3621"/>
      <c r="ACK2" s="3621"/>
      <c r="ACL2" s="3621"/>
      <c r="ACM2" s="3621"/>
      <c r="ACN2" s="3621"/>
      <c r="ACO2" s="3621"/>
      <c r="ACP2" s="3621"/>
      <c r="ACQ2" s="3621"/>
      <c r="ACR2" s="3621"/>
      <c r="ACS2" s="3621"/>
      <c r="ACT2" s="3621"/>
      <c r="ACU2" s="3621"/>
      <c r="ACV2" s="3621"/>
      <c r="ACW2" s="3621"/>
      <c r="ACX2" s="3621"/>
      <c r="ACY2" s="3621"/>
      <c r="ACZ2" s="3621"/>
      <c r="ADA2" s="3621"/>
      <c r="ADB2" s="3621"/>
      <c r="ADC2" s="3621"/>
      <c r="ADD2" s="3621"/>
      <c r="ADE2" s="3621"/>
      <c r="ADF2" s="3621"/>
      <c r="ADG2" s="3621"/>
      <c r="ADH2" s="3621"/>
      <c r="ADI2" s="3621"/>
      <c r="ADJ2" s="3621"/>
      <c r="ADK2" s="3621"/>
      <c r="ADL2" s="3621"/>
      <c r="ADM2" s="3621"/>
      <c r="ADN2" s="3621"/>
      <c r="ADO2" s="3621"/>
      <c r="ADP2" s="3621"/>
      <c r="ADQ2" s="3621"/>
      <c r="ADR2" s="3621"/>
      <c r="ADS2" s="3621"/>
      <c r="ADT2" s="3621"/>
      <c r="ADU2" s="3621"/>
      <c r="ADV2" s="3621"/>
      <c r="ADW2" s="3621"/>
      <c r="ADX2" s="3621"/>
      <c r="ADY2" s="3621"/>
      <c r="ADZ2" s="3621"/>
      <c r="AEA2" s="3621"/>
      <c r="AEB2" s="3621"/>
      <c r="AEC2" s="3621"/>
      <c r="AED2" s="3621"/>
      <c r="AEE2" s="3621"/>
      <c r="AEF2" s="3621"/>
      <c r="AEG2" s="3621"/>
      <c r="AEH2" s="3621"/>
      <c r="AEI2" s="3621"/>
      <c r="AEJ2" s="3621"/>
      <c r="AEK2" s="3621"/>
      <c r="AEL2" s="3621"/>
      <c r="AEM2" s="3621"/>
      <c r="AEN2" s="3621"/>
      <c r="AEO2" s="3621"/>
      <c r="AEP2" s="3621"/>
      <c r="AEQ2" s="3621"/>
      <c r="AER2" s="3621"/>
      <c r="AES2" s="3621"/>
      <c r="AET2" s="3621"/>
      <c r="AEU2" s="3621"/>
      <c r="AEV2" s="3621"/>
      <c r="AEW2" s="3621"/>
      <c r="AEX2" s="3621"/>
      <c r="AEY2" s="3621"/>
      <c r="AEZ2" s="3621"/>
      <c r="AFA2" s="3621"/>
      <c r="AFB2" s="3621"/>
      <c r="AFC2" s="3621"/>
      <c r="AFD2" s="3621"/>
      <c r="AFE2" s="3621"/>
      <c r="AFF2" s="3621"/>
      <c r="AFG2" s="3621"/>
      <c r="AFH2" s="3621"/>
      <c r="AFI2" s="3621"/>
      <c r="AFJ2" s="3621"/>
      <c r="AFK2" s="3621"/>
      <c r="AFL2" s="3621"/>
      <c r="AFM2" s="3621"/>
      <c r="AFN2" s="3621"/>
      <c r="AFO2" s="3621"/>
      <c r="AFP2" s="3621"/>
      <c r="AFQ2" s="3621"/>
      <c r="AFR2" s="3621"/>
      <c r="AFS2" s="3621"/>
      <c r="AFT2" s="3621"/>
      <c r="AFU2" s="3621"/>
      <c r="AFV2" s="3621"/>
      <c r="AFW2" s="3621"/>
      <c r="AFX2" s="3621"/>
      <c r="AFY2" s="3621"/>
      <c r="AFZ2" s="3621"/>
      <c r="AGA2" s="3621"/>
      <c r="AGB2" s="3621"/>
      <c r="AGC2" s="3621"/>
      <c r="AGD2" s="3621"/>
      <c r="AGE2" s="3621"/>
      <c r="AGF2" s="3621"/>
      <c r="AGG2" s="3621"/>
      <c r="AGH2" s="3621"/>
      <c r="AGI2" s="3621"/>
      <c r="AGJ2" s="3621"/>
      <c r="AGK2" s="3621"/>
      <c r="AGL2" s="3621"/>
      <c r="AGM2" s="3621"/>
      <c r="AGN2" s="3621"/>
      <c r="AGO2" s="3621"/>
      <c r="AGP2" s="3621"/>
      <c r="AGQ2" s="3621"/>
      <c r="AGR2" s="3621"/>
      <c r="AGS2" s="3621"/>
      <c r="AGT2" s="3621"/>
      <c r="AGU2" s="3621"/>
      <c r="AGV2" s="3621"/>
      <c r="AGW2" s="3621"/>
      <c r="AGX2" s="3621"/>
      <c r="AGY2" s="3621"/>
      <c r="AGZ2" s="3621"/>
      <c r="AHA2" s="3621"/>
      <c r="AHB2" s="3621"/>
      <c r="AHC2" s="3621"/>
      <c r="AHD2" s="3621"/>
      <c r="AHE2" s="3621"/>
      <c r="AHF2" s="3621"/>
      <c r="AHG2" s="3621"/>
      <c r="AHH2" s="3621"/>
      <c r="AHI2" s="3621"/>
      <c r="AHJ2" s="3621"/>
      <c r="AHK2" s="3621"/>
      <c r="AHL2" s="3621"/>
      <c r="AHM2" s="3621"/>
      <c r="AHN2" s="3621"/>
      <c r="AHO2" s="3621"/>
      <c r="AHP2" s="3621"/>
      <c r="AHQ2" s="3621"/>
      <c r="AHR2" s="3621"/>
      <c r="AHS2" s="3621"/>
      <c r="AHT2" s="3621"/>
      <c r="AHU2" s="3621"/>
      <c r="AHV2" s="3621"/>
      <c r="AHW2" s="3621"/>
      <c r="AHX2" s="3621"/>
      <c r="AHY2" s="3621"/>
      <c r="AHZ2" s="3621"/>
      <c r="AIA2" s="3621"/>
      <c r="AIB2" s="3621"/>
      <c r="AIC2" s="3621"/>
      <c r="AID2" s="3621"/>
      <c r="AIE2" s="3621"/>
      <c r="AIF2" s="3621"/>
      <c r="AIG2" s="3621"/>
      <c r="AIH2" s="3621"/>
      <c r="AII2" s="3621"/>
      <c r="AIJ2" s="3621"/>
      <c r="AIK2" s="3621"/>
      <c r="AIL2" s="3621"/>
      <c r="AIM2" s="3621"/>
      <c r="AIN2" s="3621"/>
      <c r="AIO2" s="3621"/>
      <c r="AIP2" s="3621"/>
      <c r="AIQ2" s="3621"/>
      <c r="AIR2" s="3621"/>
      <c r="AIS2" s="3621"/>
      <c r="AIT2" s="3621"/>
      <c r="AIU2" s="3621"/>
      <c r="AIV2" s="3621"/>
      <c r="AIW2" s="3621"/>
      <c r="AIX2" s="3621"/>
      <c r="AIY2" s="3621"/>
      <c r="AIZ2" s="3621"/>
      <c r="AJA2" s="3621"/>
      <c r="AJB2" s="3621"/>
      <c r="AJC2" s="3621"/>
      <c r="AJD2" s="3621"/>
      <c r="AJE2" s="3621"/>
      <c r="AJF2" s="3621"/>
      <c r="AJG2" s="3621"/>
      <c r="AJH2" s="3621"/>
      <c r="AJI2" s="3621"/>
      <c r="AJJ2" s="3621"/>
      <c r="AJK2" s="3621"/>
      <c r="AJL2" s="3621"/>
      <c r="AJM2" s="3621"/>
      <c r="AJN2" s="3621"/>
      <c r="AJO2" s="3621"/>
      <c r="AJP2" s="3621"/>
      <c r="AJQ2" s="3621"/>
      <c r="AJR2" s="3621"/>
      <c r="AJS2" s="3621"/>
      <c r="AJT2" s="3621"/>
      <c r="AJU2" s="3621"/>
      <c r="AJV2" s="3621"/>
      <c r="AJW2" s="3621"/>
      <c r="AJX2" s="3621"/>
      <c r="AJY2" s="3621"/>
      <c r="AJZ2" s="3621"/>
      <c r="AKA2" s="3621"/>
      <c r="AKB2" s="3621"/>
      <c r="AKC2" s="3621"/>
      <c r="AKD2" s="3621"/>
      <c r="AKE2" s="3621"/>
      <c r="AKF2" s="3621"/>
      <c r="AKG2" s="3621"/>
      <c r="AKH2" s="3621"/>
      <c r="AKI2" s="3621"/>
      <c r="AKJ2" s="3621"/>
      <c r="AKK2" s="3621"/>
      <c r="AKL2" s="3621"/>
      <c r="AKM2" s="3621"/>
      <c r="AKN2" s="3621"/>
      <c r="AKO2" s="3621"/>
      <c r="AKP2" s="3621"/>
      <c r="AKQ2" s="3621"/>
      <c r="AKR2" s="3621"/>
      <c r="AKS2" s="3621"/>
      <c r="AKT2" s="3621"/>
      <c r="AKU2" s="3621"/>
      <c r="AKV2" s="3621"/>
      <c r="AKW2" s="3621"/>
      <c r="AKX2" s="3621"/>
      <c r="AKY2" s="3621"/>
      <c r="AKZ2" s="3621"/>
      <c r="ALA2" s="3621"/>
      <c r="ALB2" s="3621"/>
      <c r="ALC2" s="3621"/>
      <c r="ALD2" s="3621"/>
      <c r="ALE2" s="3621"/>
      <c r="ALF2" s="3621"/>
      <c r="ALG2" s="3621"/>
      <c r="ALH2" s="3621"/>
      <c r="ALI2" s="3621"/>
      <c r="ALJ2" s="3621"/>
      <c r="ALK2" s="3621"/>
      <c r="ALL2" s="3621"/>
      <c r="ALM2" s="3621"/>
      <c r="ALN2" s="3621"/>
      <c r="ALO2" s="3621"/>
      <c r="ALP2" s="3621"/>
      <c r="ALQ2" s="3621"/>
      <c r="ALR2" s="3621"/>
      <c r="ALS2" s="3621"/>
      <c r="ALT2" s="3621"/>
      <c r="ALU2" s="3621"/>
      <c r="ALV2" s="3621"/>
      <c r="ALW2" s="3621"/>
      <c r="ALX2" s="3621"/>
      <c r="ALY2" s="3621"/>
      <c r="ALZ2" s="3621"/>
      <c r="AMA2" s="3621"/>
      <c r="AMB2" s="3621"/>
      <c r="AMC2" s="3621"/>
      <c r="AMD2" s="3621"/>
      <c r="AME2" s="3621"/>
      <c r="AMF2" s="3621"/>
      <c r="AMG2" s="3621"/>
      <c r="AMH2" s="3621"/>
      <c r="AMI2" s="3621"/>
      <c r="AMJ2" s="3621"/>
      <c r="AMK2" s="3621"/>
      <c r="AML2" s="3621"/>
      <c r="AMM2" s="3621"/>
      <c r="AMN2" s="3621"/>
      <c r="AMO2" s="3621"/>
      <c r="AMP2" s="3621"/>
      <c r="AMQ2" s="3621"/>
      <c r="AMR2" s="3621"/>
      <c r="AMS2" s="3621"/>
      <c r="AMT2" s="3621"/>
      <c r="AMU2" s="3621"/>
      <c r="AMV2" s="3621"/>
      <c r="AMW2" s="3621"/>
      <c r="AMX2" s="3621"/>
      <c r="AMY2" s="3621"/>
      <c r="AMZ2" s="3621"/>
      <c r="ANA2" s="3621"/>
      <c r="ANB2" s="3621"/>
      <c r="ANC2" s="3621"/>
      <c r="AND2" s="3621"/>
      <c r="ANE2" s="3621"/>
      <c r="ANF2" s="3621"/>
      <c r="ANG2" s="3621"/>
      <c r="ANH2" s="3621"/>
      <c r="ANI2" s="3621"/>
      <c r="ANJ2" s="3621"/>
      <c r="ANK2" s="3621"/>
      <c r="ANL2" s="3621"/>
      <c r="ANM2" s="3621"/>
      <c r="ANN2" s="3621"/>
      <c r="ANO2" s="3621"/>
      <c r="ANP2" s="3621"/>
      <c r="ANQ2" s="3621"/>
      <c r="ANR2" s="3621"/>
      <c r="ANS2" s="3621"/>
      <c r="ANT2" s="3621"/>
      <c r="ANU2" s="3621"/>
      <c r="ANV2" s="3621"/>
      <c r="ANW2" s="3621"/>
      <c r="ANX2" s="3621"/>
      <c r="ANY2" s="3621"/>
      <c r="ANZ2" s="3621"/>
      <c r="AOA2" s="3621"/>
      <c r="AOB2" s="3621"/>
      <c r="AOC2" s="3621"/>
      <c r="AOD2" s="3621"/>
      <c r="AOE2" s="3621"/>
      <c r="AOF2" s="3621"/>
      <c r="AOG2" s="3621"/>
      <c r="AOH2" s="3621"/>
      <c r="AOI2" s="3621"/>
      <c r="AOJ2" s="3621"/>
      <c r="AOK2" s="3621"/>
      <c r="AOL2" s="3621"/>
      <c r="AOM2" s="3621"/>
      <c r="AON2" s="3621"/>
      <c r="AOO2" s="3621"/>
      <c r="AOP2" s="3621"/>
      <c r="AOQ2" s="3621"/>
      <c r="AOR2" s="3621"/>
      <c r="AOS2" s="3621"/>
      <c r="AOT2" s="3621"/>
      <c r="AOU2" s="3621"/>
      <c r="AOV2" s="3621"/>
      <c r="AOW2" s="3621"/>
      <c r="AOX2" s="3621"/>
      <c r="AOY2" s="3621"/>
      <c r="AOZ2" s="3621"/>
      <c r="APA2" s="3621"/>
      <c r="APB2" s="3621"/>
      <c r="APC2" s="3621"/>
      <c r="APD2" s="3621"/>
      <c r="APE2" s="3621"/>
      <c r="APF2" s="3621"/>
      <c r="APG2" s="3621"/>
      <c r="APH2" s="3621"/>
      <c r="API2" s="3621"/>
      <c r="APJ2" s="3621"/>
      <c r="APK2" s="3621"/>
      <c r="APL2" s="3621"/>
      <c r="APM2" s="3621"/>
      <c r="APN2" s="3621"/>
      <c r="APO2" s="3621"/>
      <c r="APP2" s="3621"/>
      <c r="APQ2" s="3621"/>
      <c r="APR2" s="3621"/>
      <c r="APS2" s="3621"/>
      <c r="APT2" s="3621"/>
      <c r="APU2" s="3621"/>
      <c r="APV2" s="3621"/>
      <c r="APW2" s="3621"/>
      <c r="APX2" s="3621"/>
      <c r="APY2" s="3621"/>
      <c r="APZ2" s="3621"/>
      <c r="AQA2" s="3621"/>
      <c r="AQB2" s="3621"/>
      <c r="AQC2" s="3621"/>
      <c r="AQD2" s="3621"/>
      <c r="AQE2" s="3621"/>
      <c r="AQF2" s="3621"/>
      <c r="AQG2" s="3621"/>
      <c r="AQH2" s="3621"/>
      <c r="AQI2" s="3621"/>
      <c r="AQJ2" s="3621"/>
      <c r="AQK2" s="3621"/>
      <c r="AQL2" s="3621"/>
      <c r="AQM2" s="3621"/>
      <c r="AQN2" s="3621"/>
      <c r="AQO2" s="3621"/>
      <c r="AQP2" s="3621"/>
      <c r="AQQ2" s="3621"/>
      <c r="AQR2" s="3621"/>
      <c r="AQS2" s="3621"/>
      <c r="AQT2" s="3621"/>
      <c r="AQU2" s="3621"/>
      <c r="AQV2" s="3621"/>
      <c r="AQW2" s="3621"/>
      <c r="AQX2" s="3621"/>
      <c r="AQY2" s="3621"/>
      <c r="AQZ2" s="3621"/>
      <c r="ARA2" s="3621"/>
      <c r="ARB2" s="3621"/>
      <c r="ARC2" s="3621"/>
      <c r="ARD2" s="3621"/>
      <c r="ARE2" s="3621"/>
      <c r="ARF2" s="3621"/>
      <c r="ARG2" s="3621"/>
      <c r="ARH2" s="3621"/>
      <c r="ARI2" s="3621"/>
      <c r="ARJ2" s="3621"/>
      <c r="ARK2" s="3621"/>
      <c r="ARL2" s="3621"/>
      <c r="ARM2" s="3621"/>
      <c r="ARN2" s="3621"/>
      <c r="ARO2" s="3621"/>
      <c r="ARP2" s="3621"/>
      <c r="ARQ2" s="3621"/>
      <c r="ARR2" s="3621"/>
      <c r="ARS2" s="3621"/>
      <c r="ART2" s="3621"/>
      <c r="ARU2" s="3621"/>
      <c r="ARV2" s="3621"/>
      <c r="ARW2" s="3621"/>
      <c r="ARX2" s="3621"/>
      <c r="ARY2" s="3621"/>
      <c r="ARZ2" s="3621"/>
      <c r="ASA2" s="3621"/>
      <c r="ASB2" s="3621"/>
      <c r="ASC2" s="3621"/>
      <c r="ASD2" s="3621"/>
      <c r="ASE2" s="3621"/>
      <c r="ASF2" s="3621"/>
      <c r="ASG2" s="3621"/>
      <c r="ASH2" s="3621"/>
      <c r="ASI2" s="3621"/>
      <c r="ASJ2" s="3621"/>
      <c r="ASK2" s="3621"/>
      <c r="ASL2" s="3621"/>
      <c r="ASM2" s="3621"/>
      <c r="ASN2" s="3621"/>
      <c r="ASO2" s="3621"/>
      <c r="ASP2" s="3621"/>
      <c r="ASQ2" s="3621"/>
      <c r="ASR2" s="3621"/>
      <c r="ASS2" s="3621"/>
      <c r="AST2" s="3621"/>
      <c r="ASU2" s="3621"/>
      <c r="ASV2" s="3621"/>
      <c r="ASW2" s="3621"/>
      <c r="ASX2" s="3621"/>
      <c r="ASY2" s="3621"/>
      <c r="ASZ2" s="3621"/>
      <c r="ATA2" s="3621"/>
      <c r="ATB2" s="3621"/>
      <c r="ATC2" s="3621"/>
      <c r="ATD2" s="3621"/>
      <c r="ATE2" s="3621"/>
      <c r="ATF2" s="3621"/>
      <c r="ATG2" s="3621"/>
      <c r="ATH2" s="3621"/>
      <c r="ATI2" s="3621"/>
      <c r="ATJ2" s="3621"/>
      <c r="ATK2" s="3621"/>
      <c r="ATL2" s="3621"/>
      <c r="ATM2" s="3621"/>
      <c r="ATN2" s="3621"/>
      <c r="ATO2" s="3621"/>
      <c r="ATP2" s="3621"/>
      <c r="ATQ2" s="3621"/>
      <c r="ATR2" s="3621"/>
      <c r="ATS2" s="3621"/>
      <c r="ATT2" s="3621"/>
      <c r="ATU2" s="3621"/>
      <c r="ATV2" s="3621"/>
      <c r="ATW2" s="3621"/>
      <c r="ATX2" s="3621"/>
      <c r="ATY2" s="3621"/>
      <c r="ATZ2" s="3621"/>
      <c r="AUA2" s="3621"/>
      <c r="AUB2" s="3621"/>
      <c r="AUC2" s="3621"/>
      <c r="AUD2" s="3621"/>
      <c r="AUE2" s="3621"/>
      <c r="AUF2" s="3621"/>
      <c r="AUG2" s="3621"/>
      <c r="AUH2" s="3621"/>
      <c r="AUI2" s="3621"/>
      <c r="AUJ2" s="3621"/>
      <c r="AUK2" s="3621"/>
      <c r="AUL2" s="3621"/>
      <c r="AUM2" s="3621"/>
      <c r="AUN2" s="3621"/>
      <c r="AUO2" s="3621"/>
      <c r="AUP2" s="3621"/>
      <c r="AUQ2" s="3621"/>
      <c r="AUR2" s="3621"/>
      <c r="AUS2" s="3621"/>
      <c r="AUT2" s="3621"/>
      <c r="AUU2" s="3621"/>
      <c r="AUV2" s="3621"/>
      <c r="AUW2" s="3621"/>
      <c r="AUX2" s="3621"/>
      <c r="AUY2" s="3621"/>
      <c r="AUZ2" s="3621"/>
      <c r="AVA2" s="3621"/>
      <c r="AVB2" s="3621"/>
      <c r="AVC2" s="3621"/>
      <c r="AVD2" s="3621"/>
      <c r="AVE2" s="3621"/>
      <c r="AVF2" s="3621"/>
      <c r="AVG2" s="3621"/>
      <c r="AVH2" s="3621"/>
      <c r="AVI2" s="3621"/>
      <c r="AVJ2" s="3621"/>
      <c r="AVK2" s="3621"/>
      <c r="AVL2" s="3621"/>
      <c r="AVM2" s="3621"/>
      <c r="AVN2" s="3621"/>
      <c r="AVO2" s="3621"/>
      <c r="AVP2" s="3621"/>
      <c r="AVQ2" s="3621"/>
      <c r="AVR2" s="3621"/>
      <c r="AVS2" s="3621"/>
      <c r="AVT2" s="3621"/>
      <c r="AVU2" s="3621"/>
      <c r="AVV2" s="3621"/>
      <c r="AVW2" s="3621"/>
      <c r="AVX2" s="3621"/>
      <c r="AVY2" s="3621"/>
      <c r="AVZ2" s="3621"/>
      <c r="AWA2" s="3621"/>
      <c r="AWB2" s="3621"/>
      <c r="AWC2" s="3621"/>
      <c r="AWD2" s="3621"/>
      <c r="AWE2" s="3621"/>
      <c r="AWF2" s="3621"/>
      <c r="AWG2" s="3621"/>
      <c r="AWH2" s="3621"/>
      <c r="AWI2" s="3621"/>
      <c r="AWJ2" s="3621"/>
      <c r="AWK2" s="3621"/>
      <c r="AWL2" s="3621"/>
      <c r="AWM2" s="3621"/>
      <c r="AWN2" s="3621"/>
      <c r="AWO2" s="3621"/>
      <c r="AWP2" s="3621"/>
      <c r="AWQ2" s="3621"/>
      <c r="AWR2" s="3621"/>
      <c r="AWS2" s="3621"/>
      <c r="AWT2" s="3621"/>
      <c r="AWU2" s="3621"/>
      <c r="AWV2" s="3621"/>
      <c r="AWW2" s="3621"/>
      <c r="AWX2" s="3621"/>
      <c r="AWY2" s="3621"/>
      <c r="AWZ2" s="3621"/>
      <c r="AXA2" s="3621"/>
      <c r="AXB2" s="3621"/>
      <c r="AXC2" s="3621"/>
      <c r="AXD2" s="3621"/>
      <c r="AXE2" s="3621"/>
      <c r="AXF2" s="3621"/>
      <c r="AXG2" s="3621"/>
      <c r="AXH2" s="3621"/>
      <c r="AXI2" s="3621"/>
      <c r="AXJ2" s="3621"/>
    </row>
    <row r="3" spans="1:1310" ht="24.75" customHeight="1" x14ac:dyDescent="0.25">
      <c r="A3" s="1666"/>
      <c r="B3" s="3796" t="s">
        <v>1181</v>
      </c>
      <c r="C3" s="3796"/>
      <c r="D3" s="3796"/>
      <c r="E3" s="3796"/>
      <c r="F3" s="3796"/>
      <c r="G3" s="3796"/>
      <c r="H3" s="3796"/>
      <c r="I3" s="3796"/>
      <c r="J3" s="3796"/>
      <c r="K3" s="3796"/>
      <c r="L3" s="3796"/>
      <c r="M3" s="3796"/>
      <c r="N3" s="3796"/>
      <c r="O3" s="3796"/>
      <c r="P3" s="3796"/>
      <c r="Q3" s="3796"/>
      <c r="R3" s="3796"/>
      <c r="S3" s="3796"/>
      <c r="T3" s="3796"/>
    </row>
    <row r="4" spans="1:1310" ht="22.5" customHeight="1" x14ac:dyDescent="0.25">
      <c r="A4" s="1666"/>
      <c r="B4" s="3796"/>
      <c r="C4" s="3796"/>
      <c r="D4" s="3796"/>
      <c r="E4" s="3796"/>
      <c r="F4" s="3796"/>
      <c r="G4" s="3796"/>
      <c r="H4" s="3796"/>
      <c r="I4" s="3796"/>
      <c r="J4" s="3796"/>
      <c r="K4" s="3796"/>
      <c r="L4" s="3796"/>
      <c r="M4" s="3796"/>
      <c r="N4" s="3796"/>
      <c r="O4" s="3796"/>
      <c r="P4" s="3796"/>
      <c r="Q4" s="3796"/>
      <c r="R4" s="3796"/>
      <c r="S4" s="3796"/>
      <c r="T4" s="3796"/>
    </row>
    <row r="5" spans="1:1310" ht="33" customHeight="1" x14ac:dyDescent="0.25">
      <c r="A5" s="1666"/>
      <c r="B5" s="3797" t="s">
        <v>1182</v>
      </c>
      <c r="C5" s="3797"/>
      <c r="D5" s="3797"/>
      <c r="E5" s="3797"/>
      <c r="F5" s="3797"/>
      <c r="G5" s="3797"/>
      <c r="H5" s="3797"/>
      <c r="I5" s="3797"/>
      <c r="J5" s="3797"/>
      <c r="K5" s="3797"/>
      <c r="L5" s="3797"/>
      <c r="M5" s="3797"/>
      <c r="N5" s="3797"/>
      <c r="O5" s="3797"/>
      <c r="P5" s="3797"/>
      <c r="Q5" s="3797"/>
      <c r="R5" s="3797"/>
      <c r="S5" s="3797"/>
      <c r="T5" s="3797"/>
    </row>
    <row r="6" spans="1:1310" ht="22.5" customHeight="1" x14ac:dyDescent="0.25">
      <c r="A6" s="1666"/>
      <c r="B6" s="3798"/>
      <c r="C6" s="3799" t="s">
        <v>1183</v>
      </c>
      <c r="D6" s="3798"/>
      <c r="E6" s="3798"/>
      <c r="F6" s="3798"/>
      <c r="G6" s="3798"/>
      <c r="H6" s="3798"/>
      <c r="I6" s="3798"/>
      <c r="J6" s="3798"/>
      <c r="K6" s="3798"/>
      <c r="L6" s="3798"/>
      <c r="M6" s="3798"/>
      <c r="N6" s="3798"/>
      <c r="O6" s="3798"/>
      <c r="P6" s="3798"/>
      <c r="Q6" s="3798"/>
      <c r="R6" s="3798"/>
      <c r="S6" s="3798"/>
      <c r="T6" s="3798"/>
    </row>
    <row r="7" spans="1:1310" ht="22.5" customHeight="1" x14ac:dyDescent="0.25">
      <c r="A7" s="1666"/>
      <c r="B7" s="3798"/>
      <c r="C7" s="3799"/>
      <c r="D7" s="3798"/>
      <c r="E7" s="3798"/>
      <c r="F7" s="3798"/>
      <c r="G7" s="3798"/>
      <c r="H7" s="3798"/>
      <c r="I7" s="3798"/>
      <c r="J7" s="3798"/>
      <c r="K7" s="3798"/>
      <c r="L7" s="3798"/>
      <c r="M7" s="3798"/>
      <c r="N7" s="3798"/>
      <c r="O7" s="3798"/>
      <c r="P7" s="3798"/>
      <c r="Q7" s="3798"/>
      <c r="R7" s="3798"/>
      <c r="S7" s="3798"/>
      <c r="T7" s="3798"/>
    </row>
    <row r="8" spans="1:1310" ht="21" x14ac:dyDescent="0.35">
      <c r="B8" s="3624"/>
      <c r="C8" s="3624"/>
      <c r="D8" s="3624"/>
      <c r="E8" s="3625" t="s">
        <v>1184</v>
      </c>
      <c r="F8" s="3626" t="s">
        <v>1185</v>
      </c>
      <c r="G8" s="3626"/>
      <c r="H8" s="3626"/>
      <c r="I8" s="3626"/>
      <c r="J8" s="3626"/>
      <c r="K8" s="3626"/>
      <c r="L8" s="3625"/>
      <c r="M8" s="3626" t="s">
        <v>1186</v>
      </c>
      <c r="N8" s="3626"/>
      <c r="O8" s="3626"/>
      <c r="P8" s="3626"/>
      <c r="Q8" s="3626"/>
      <c r="R8" s="3626"/>
      <c r="S8" s="1666"/>
      <c r="T8" s="1666"/>
    </row>
    <row r="9" spans="1:1310" x14ac:dyDescent="0.25">
      <c r="B9" s="1666"/>
      <c r="C9" s="1666"/>
      <c r="D9" s="1666"/>
      <c r="E9" s="1666"/>
      <c r="F9" s="1666"/>
      <c r="G9" s="1666"/>
      <c r="H9" s="1666"/>
      <c r="I9" s="1666"/>
      <c r="J9" s="1666"/>
      <c r="K9" s="1666"/>
      <c r="L9" s="1666"/>
      <c r="M9" s="1666"/>
      <c r="N9" s="1666"/>
      <c r="O9" s="1666"/>
      <c r="P9" s="1666"/>
      <c r="Q9" s="1666"/>
      <c r="R9" s="1666"/>
      <c r="S9" s="1666"/>
      <c r="T9" s="1666"/>
    </row>
    <row r="10" spans="1:1310" x14ac:dyDescent="0.25">
      <c r="B10" s="3627"/>
      <c r="C10" s="3627"/>
      <c r="D10" s="3627"/>
      <c r="E10" s="3627"/>
      <c r="G10" s="3627"/>
      <c r="H10" s="3627"/>
      <c r="I10" s="3627"/>
      <c r="J10" s="3627"/>
      <c r="L10" s="3627"/>
      <c r="M10" s="3627"/>
      <c r="N10" s="3627"/>
      <c r="O10" s="3627"/>
      <c r="Q10" s="3627"/>
      <c r="R10" s="3627"/>
      <c r="S10" s="3627"/>
      <c r="T10" s="3627"/>
    </row>
    <row r="11" spans="1:1310" x14ac:dyDescent="0.25">
      <c r="B11" s="3627"/>
      <c r="C11" s="3627"/>
      <c r="D11" s="3627"/>
      <c r="E11" s="3627"/>
      <c r="G11" s="3627"/>
      <c r="H11" s="3627"/>
      <c r="I11" s="3627"/>
      <c r="J11" s="3627"/>
      <c r="L11" s="3627"/>
      <c r="M11" s="3627"/>
      <c r="N11" s="3627"/>
      <c r="O11" s="3627"/>
      <c r="Q11" s="3627"/>
      <c r="R11" s="3627"/>
      <c r="S11" s="3627"/>
      <c r="T11" s="3627"/>
    </row>
    <row r="12" spans="1:1310" x14ac:dyDescent="0.25">
      <c r="B12" s="3627"/>
      <c r="C12" s="3627"/>
      <c r="D12" s="3627"/>
      <c r="E12" s="3627"/>
      <c r="G12" s="3627"/>
      <c r="H12" s="3627"/>
      <c r="I12" s="3627"/>
      <c r="J12" s="3627"/>
      <c r="L12" s="3627"/>
      <c r="M12" s="3627"/>
      <c r="N12" s="3627"/>
      <c r="O12" s="3627"/>
      <c r="Q12" s="3627"/>
      <c r="R12" s="3627"/>
      <c r="S12" s="3627"/>
      <c r="T12" s="3627"/>
    </row>
    <row r="13" spans="1:1310" x14ac:dyDescent="0.25">
      <c r="B13" s="3627"/>
      <c r="C13" s="3627"/>
      <c r="D13" s="3627"/>
      <c r="E13" s="3627"/>
      <c r="G13" s="3627"/>
      <c r="H13" s="3627"/>
      <c r="I13" s="3627"/>
      <c r="J13" s="3627"/>
      <c r="L13" s="3627"/>
      <c r="M13" s="3627"/>
      <c r="N13" s="3627"/>
      <c r="O13" s="3627"/>
      <c r="Q13" s="3627"/>
      <c r="R13" s="3627"/>
      <c r="S13" s="3627"/>
      <c r="T13" s="3627"/>
    </row>
    <row r="14" spans="1:1310" x14ac:dyDescent="0.25">
      <c r="B14" s="3627"/>
      <c r="C14" s="3627"/>
      <c r="D14" s="3627"/>
      <c r="E14" s="3627"/>
      <c r="G14" s="3627"/>
      <c r="H14" s="3627"/>
      <c r="I14" s="3627"/>
      <c r="J14" s="3627"/>
      <c r="L14" s="3627"/>
      <c r="M14" s="3627"/>
      <c r="N14" s="3627"/>
      <c r="O14" s="3627"/>
      <c r="Q14" s="3627"/>
      <c r="R14" s="3627"/>
      <c r="S14" s="3627"/>
      <c r="T14" s="3627"/>
    </row>
    <row r="15" spans="1:1310" x14ac:dyDescent="0.25">
      <c r="B15" s="3627"/>
      <c r="C15" s="3627"/>
      <c r="D15" s="3627"/>
      <c r="E15" s="3627"/>
      <c r="G15" s="3627"/>
      <c r="H15" s="3627"/>
      <c r="I15" s="3627"/>
      <c r="J15" s="3627"/>
      <c r="L15" s="3627"/>
      <c r="M15" s="3627"/>
      <c r="N15" s="3627"/>
      <c r="O15" s="3627"/>
      <c r="Q15" s="3627"/>
      <c r="R15" s="3627"/>
      <c r="S15" s="3627"/>
      <c r="T15" s="3627"/>
    </row>
    <row r="16" spans="1:1310" x14ac:dyDescent="0.25">
      <c r="B16" s="3627"/>
      <c r="C16" s="3627"/>
      <c r="D16" s="3627"/>
      <c r="E16" s="3627"/>
      <c r="G16" s="3627"/>
      <c r="H16" s="3627"/>
      <c r="I16" s="3627"/>
      <c r="J16" s="3627"/>
      <c r="L16" s="3627"/>
      <c r="M16" s="3627"/>
      <c r="N16" s="3627"/>
      <c r="O16" s="3627"/>
      <c r="Q16" s="3627"/>
      <c r="R16" s="3627"/>
      <c r="S16" s="3627"/>
      <c r="T16" s="3627"/>
    </row>
    <row r="17" spans="2:20" x14ac:dyDescent="0.25">
      <c r="B17" s="3627"/>
      <c r="C17" s="3627"/>
      <c r="D17" s="3627"/>
      <c r="E17" s="3627"/>
      <c r="G17" s="3627"/>
      <c r="H17" s="3627"/>
      <c r="I17" s="3627"/>
      <c r="J17" s="3627"/>
      <c r="L17" s="3627"/>
      <c r="M17" s="3627"/>
      <c r="N17" s="3627"/>
      <c r="O17" s="3627"/>
      <c r="Q17" s="3627"/>
      <c r="R17" s="3627"/>
      <c r="S17" s="3627"/>
      <c r="T17" s="3627"/>
    </row>
    <row r="18" spans="2:20" x14ac:dyDescent="0.25">
      <c r="B18" s="3627"/>
      <c r="C18" s="3627"/>
      <c r="D18" s="3627"/>
      <c r="E18" s="3627"/>
      <c r="G18" s="3627"/>
      <c r="H18" s="3627"/>
      <c r="I18" s="3627"/>
      <c r="J18" s="3627"/>
      <c r="L18" s="3627"/>
      <c r="M18" s="3627"/>
      <c r="N18" s="3627"/>
      <c r="O18" s="3627"/>
      <c r="Q18" s="3627"/>
      <c r="R18" s="3627"/>
      <c r="S18" s="3627"/>
      <c r="T18" s="3627"/>
    </row>
    <row r="19" spans="2:20" x14ac:dyDescent="0.25">
      <c r="B19" s="3627"/>
      <c r="C19" s="3627"/>
      <c r="D19" s="3627"/>
      <c r="E19" s="3627"/>
      <c r="G19" s="3627"/>
      <c r="H19" s="3627"/>
      <c r="I19" s="3627"/>
      <c r="J19" s="3627"/>
      <c r="L19" s="3627"/>
      <c r="M19" s="3627"/>
      <c r="N19" s="3627"/>
      <c r="O19" s="3627"/>
      <c r="Q19" s="3627"/>
      <c r="R19" s="3627"/>
      <c r="S19" s="3627"/>
      <c r="T19" s="3627"/>
    </row>
    <row r="20" spans="2:20" x14ac:dyDescent="0.25">
      <c r="B20" s="3627"/>
      <c r="C20" s="3627"/>
      <c r="D20" s="3627"/>
      <c r="E20" s="3627"/>
      <c r="G20" s="3627"/>
      <c r="H20" s="3627"/>
      <c r="I20" s="3627"/>
      <c r="J20" s="3627"/>
      <c r="L20" s="3627"/>
      <c r="M20" s="3627"/>
      <c r="N20" s="3627"/>
      <c r="O20" s="3627"/>
      <c r="Q20" s="3627"/>
      <c r="R20" s="3627"/>
      <c r="S20" s="3627"/>
      <c r="T20" s="3627"/>
    </row>
    <row r="21" spans="2:20" x14ac:dyDescent="0.25">
      <c r="B21" s="3627"/>
      <c r="C21" s="3627"/>
      <c r="D21" s="3627"/>
      <c r="E21" s="3627"/>
      <c r="G21" s="3627"/>
      <c r="H21" s="3627"/>
      <c r="I21" s="3627"/>
      <c r="J21" s="3627"/>
      <c r="L21" s="3627"/>
      <c r="M21" s="3627"/>
      <c r="N21" s="3627"/>
      <c r="O21" s="3627"/>
      <c r="Q21" s="3627"/>
      <c r="R21" s="3627"/>
      <c r="S21" s="3627"/>
      <c r="T21" s="3627"/>
    </row>
    <row r="22" spans="2:20" x14ac:dyDescent="0.25">
      <c r="B22" s="3627"/>
      <c r="C22" s="3627"/>
      <c r="D22" s="3627"/>
      <c r="E22" s="3627"/>
      <c r="G22" s="3627"/>
      <c r="H22" s="3627"/>
      <c r="I22" s="3627"/>
      <c r="J22" s="3627"/>
      <c r="L22" s="3627"/>
      <c r="M22" s="3627"/>
      <c r="N22" s="3627"/>
      <c r="O22" s="3627"/>
      <c r="Q22" s="3627"/>
      <c r="R22" s="3627"/>
      <c r="S22" s="3627"/>
      <c r="T22" s="3627"/>
    </row>
    <row r="23" spans="2:20" x14ac:dyDescent="0.25">
      <c r="B23" s="3628" t="s">
        <v>1187</v>
      </c>
      <c r="C23" s="3628"/>
      <c r="D23" s="3628"/>
      <c r="E23" s="3628"/>
      <c r="G23" s="3628" t="s">
        <v>1188</v>
      </c>
      <c r="H23" s="3628"/>
      <c r="I23" s="3628"/>
      <c r="J23" s="3628"/>
      <c r="L23" s="3628" t="s">
        <v>1189</v>
      </c>
      <c r="M23" s="3628"/>
      <c r="N23" s="3628"/>
      <c r="O23" s="3628"/>
      <c r="Q23" s="3628" t="s">
        <v>1190</v>
      </c>
      <c r="R23" s="3628"/>
      <c r="S23" s="3628"/>
      <c r="T23" s="3628"/>
    </row>
    <row r="24" spans="2:20" x14ac:dyDescent="0.25">
      <c r="B24" s="3629" t="s">
        <v>1191</v>
      </c>
      <c r="G24" s="3629" t="s">
        <v>1191</v>
      </c>
      <c r="L24" s="3629" t="s">
        <v>1191</v>
      </c>
      <c r="Q24" s="3629" t="s">
        <v>1191</v>
      </c>
    </row>
    <row r="26" spans="2:20" x14ac:dyDescent="0.25">
      <c r="B26" s="3627"/>
      <c r="C26" s="3627"/>
      <c r="D26" s="3627"/>
      <c r="E26" s="3627"/>
      <c r="G26" s="3627"/>
      <c r="H26" s="3627"/>
      <c r="I26" s="3627"/>
      <c r="J26" s="3627"/>
      <c r="L26" s="3627"/>
      <c r="M26" s="3627"/>
      <c r="N26" s="3627"/>
      <c r="O26" s="3627"/>
      <c r="Q26" s="3627"/>
      <c r="R26" s="3627"/>
      <c r="S26" s="3627"/>
      <c r="T26" s="3627"/>
    </row>
    <row r="27" spans="2:20" x14ac:dyDescent="0.25">
      <c r="B27" s="3627"/>
      <c r="C27" s="3627"/>
      <c r="D27" s="3627"/>
      <c r="E27" s="3627"/>
      <c r="G27" s="3627"/>
      <c r="H27" s="3627"/>
      <c r="I27" s="3627"/>
      <c r="J27" s="3627"/>
      <c r="L27" s="3627"/>
      <c r="M27" s="3627"/>
      <c r="N27" s="3627"/>
      <c r="O27" s="3627"/>
      <c r="Q27" s="3627"/>
      <c r="R27" s="3627"/>
      <c r="S27" s="3627"/>
      <c r="T27" s="3627"/>
    </row>
    <row r="28" spans="2:20" x14ac:dyDescent="0.25">
      <c r="B28" s="3627"/>
      <c r="C28" s="3627"/>
      <c r="D28" s="3627"/>
      <c r="E28" s="3627"/>
      <c r="G28" s="3627"/>
      <c r="H28" s="3627"/>
      <c r="I28" s="3627"/>
      <c r="J28" s="3627"/>
      <c r="L28" s="3627"/>
      <c r="M28" s="3627"/>
      <c r="N28" s="3627"/>
      <c r="O28" s="3627"/>
      <c r="Q28" s="3627"/>
      <c r="R28" s="3627"/>
      <c r="S28" s="3627"/>
      <c r="T28" s="3627"/>
    </row>
    <row r="29" spans="2:20" x14ac:dyDescent="0.25">
      <c r="B29" s="3627"/>
      <c r="C29" s="3627"/>
      <c r="D29" s="3627"/>
      <c r="E29" s="3627"/>
      <c r="G29" s="3627"/>
      <c r="H29" s="3627"/>
      <c r="I29" s="3627"/>
      <c r="J29" s="3627"/>
      <c r="L29" s="3627"/>
      <c r="M29" s="3627"/>
      <c r="N29" s="3627"/>
      <c r="O29" s="3627"/>
      <c r="Q29" s="3627"/>
      <c r="R29" s="3627"/>
      <c r="S29" s="3627"/>
      <c r="T29" s="3627"/>
    </row>
    <row r="30" spans="2:20" x14ac:dyDescent="0.25">
      <c r="B30" s="3627"/>
      <c r="C30" s="3627"/>
      <c r="D30" s="3627"/>
      <c r="E30" s="3627"/>
      <c r="G30" s="3627"/>
      <c r="H30" s="3627"/>
      <c r="I30" s="3627"/>
      <c r="J30" s="3627"/>
      <c r="L30" s="3627"/>
      <c r="M30" s="3627"/>
      <c r="N30" s="3627"/>
      <c r="O30" s="3627"/>
      <c r="Q30" s="3627"/>
      <c r="R30" s="3627"/>
      <c r="S30" s="3627"/>
      <c r="T30" s="3627"/>
    </row>
    <row r="31" spans="2:20" x14ac:dyDescent="0.25">
      <c r="B31" s="3627"/>
      <c r="C31" s="3627"/>
      <c r="D31" s="3627"/>
      <c r="E31" s="3627"/>
      <c r="G31" s="3627"/>
      <c r="H31" s="3627"/>
      <c r="I31" s="3627"/>
      <c r="J31" s="3627"/>
      <c r="L31" s="3627"/>
      <c r="M31" s="3627"/>
      <c r="N31" s="3627"/>
      <c r="O31" s="3627"/>
      <c r="Q31" s="3627"/>
      <c r="R31" s="3627"/>
      <c r="S31" s="3627"/>
      <c r="T31" s="3627"/>
    </row>
    <row r="32" spans="2:20" x14ac:dyDescent="0.25">
      <c r="B32" s="3627"/>
      <c r="C32" s="3627"/>
      <c r="D32" s="3627"/>
      <c r="E32" s="3627"/>
      <c r="G32" s="3627"/>
      <c r="H32" s="3627"/>
      <c r="I32" s="3627"/>
      <c r="J32" s="3627"/>
      <c r="L32" s="3627"/>
      <c r="M32" s="3627"/>
      <c r="N32" s="3627"/>
      <c r="O32" s="3627"/>
      <c r="Q32" s="3627"/>
      <c r="R32" s="3627"/>
      <c r="S32" s="3627"/>
      <c r="T32" s="3627"/>
    </row>
    <row r="33" spans="2:20" x14ac:dyDescent="0.25">
      <c r="B33" s="3627"/>
      <c r="C33" s="3627"/>
      <c r="D33" s="3627"/>
      <c r="E33" s="3627"/>
      <c r="G33" s="3627"/>
      <c r="H33" s="3627"/>
      <c r="I33" s="3627"/>
      <c r="J33" s="3627"/>
      <c r="L33" s="3627"/>
      <c r="M33" s="3627"/>
      <c r="N33" s="3627"/>
      <c r="O33" s="3627"/>
      <c r="Q33" s="3627"/>
      <c r="R33" s="3627"/>
      <c r="S33" s="3627"/>
      <c r="T33" s="3627"/>
    </row>
    <row r="34" spans="2:20" x14ac:dyDescent="0.25">
      <c r="B34" s="3627"/>
      <c r="C34" s="3627"/>
      <c r="D34" s="3627"/>
      <c r="E34" s="3627"/>
      <c r="G34" s="3627"/>
      <c r="H34" s="3627"/>
      <c r="I34" s="3627"/>
      <c r="J34" s="3627"/>
      <c r="L34" s="3627"/>
      <c r="M34" s="3627"/>
      <c r="N34" s="3627"/>
      <c r="O34" s="3627"/>
      <c r="Q34" s="3627"/>
      <c r="R34" s="3627"/>
      <c r="S34" s="3627"/>
      <c r="T34" s="3627"/>
    </row>
    <row r="35" spans="2:20" x14ac:dyDescent="0.25">
      <c r="B35" s="3627"/>
      <c r="C35" s="3627"/>
      <c r="D35" s="3627"/>
      <c r="E35" s="3627"/>
      <c r="G35" s="3627"/>
      <c r="H35" s="3627"/>
      <c r="I35" s="3627"/>
      <c r="J35" s="3627"/>
      <c r="L35" s="3627"/>
      <c r="M35" s="3627"/>
      <c r="N35" s="3627"/>
      <c r="O35" s="3627"/>
      <c r="Q35" s="3627"/>
      <c r="R35" s="3627"/>
      <c r="S35" s="3627"/>
      <c r="T35" s="3627"/>
    </row>
    <row r="36" spans="2:20" x14ac:dyDescent="0.25">
      <c r="B36" s="3627"/>
      <c r="C36" s="3627"/>
      <c r="D36" s="3627"/>
      <c r="E36" s="3627"/>
      <c r="G36" s="3627"/>
      <c r="H36" s="3627"/>
      <c r="I36" s="3627"/>
      <c r="J36" s="3627"/>
      <c r="L36" s="3627"/>
      <c r="M36" s="3627"/>
      <c r="N36" s="3627"/>
      <c r="O36" s="3627"/>
      <c r="Q36" s="3627"/>
      <c r="R36" s="3627"/>
      <c r="S36" s="3627"/>
      <c r="T36" s="3627"/>
    </row>
    <row r="37" spans="2:20" x14ac:dyDescent="0.25">
      <c r="B37" s="3627"/>
      <c r="C37" s="3627"/>
      <c r="D37" s="3627"/>
      <c r="E37" s="3627"/>
      <c r="G37" s="3627"/>
      <c r="H37" s="3627"/>
      <c r="I37" s="3627"/>
      <c r="J37" s="3627"/>
      <c r="L37" s="3627"/>
      <c r="M37" s="3627"/>
      <c r="N37" s="3627"/>
      <c r="O37" s="3627"/>
      <c r="Q37" s="3627"/>
      <c r="R37" s="3627"/>
      <c r="S37" s="3627"/>
      <c r="T37" s="3627"/>
    </row>
    <row r="38" spans="2:20" x14ac:dyDescent="0.25">
      <c r="B38" s="3627"/>
      <c r="C38" s="3627"/>
      <c r="D38" s="3627"/>
      <c r="E38" s="3627"/>
      <c r="G38" s="3627"/>
      <c r="H38" s="3627"/>
      <c r="I38" s="3627"/>
      <c r="J38" s="3627"/>
      <c r="L38" s="3627"/>
      <c r="M38" s="3627"/>
      <c r="N38" s="3627"/>
      <c r="O38" s="3627"/>
      <c r="Q38" s="3627"/>
      <c r="R38" s="3627"/>
      <c r="S38" s="3627"/>
      <c r="T38" s="3627"/>
    </row>
    <row r="39" spans="2:20" x14ac:dyDescent="0.25">
      <c r="B39" s="3628" t="s">
        <v>1192</v>
      </c>
      <c r="C39" s="3628"/>
      <c r="D39" s="3628"/>
      <c r="E39" s="3628"/>
      <c r="G39" s="3628" t="s">
        <v>1193</v>
      </c>
      <c r="H39" s="3628"/>
      <c r="I39" s="3628"/>
      <c r="J39" s="3628"/>
      <c r="L39" s="3628" t="s">
        <v>1194</v>
      </c>
      <c r="M39" s="3628"/>
      <c r="N39" s="3628"/>
      <c r="O39" s="3628"/>
      <c r="Q39" s="3628" t="s">
        <v>1195</v>
      </c>
      <c r="R39" s="3628"/>
      <c r="S39" s="3628"/>
      <c r="T39" s="3628"/>
    </row>
    <row r="40" spans="2:20" x14ac:dyDescent="0.25">
      <c r="B40" s="3629" t="s">
        <v>1191</v>
      </c>
      <c r="G40" s="3629" t="s">
        <v>1191</v>
      </c>
      <c r="L40" s="3629" t="s">
        <v>1191</v>
      </c>
      <c r="Q40" s="3629" t="s">
        <v>1191</v>
      </c>
    </row>
    <row r="42" spans="2:20" x14ac:dyDescent="0.25">
      <c r="B42" s="3627"/>
      <c r="C42" s="3627"/>
      <c r="D42" s="3627"/>
      <c r="E42" s="3627"/>
      <c r="G42" s="3627"/>
      <c r="H42" s="3627"/>
      <c r="I42" s="3627"/>
      <c r="J42" s="3627"/>
      <c r="L42" s="3627"/>
      <c r="M42" s="3627"/>
      <c r="N42" s="3627"/>
      <c r="O42" s="3627"/>
      <c r="Q42" s="3627"/>
      <c r="R42" s="3627"/>
      <c r="S42" s="3627"/>
      <c r="T42" s="3627"/>
    </row>
    <row r="43" spans="2:20" x14ac:dyDescent="0.25">
      <c r="B43" s="3627"/>
      <c r="C43" s="3627"/>
      <c r="D43" s="3627"/>
      <c r="E43" s="3627"/>
      <c r="G43" s="3627"/>
      <c r="H43" s="3627"/>
      <c r="I43" s="3627"/>
      <c r="J43" s="3627"/>
      <c r="L43" s="3627"/>
      <c r="M43" s="3627"/>
      <c r="N43" s="3627"/>
      <c r="O43" s="3627"/>
      <c r="Q43" s="3627"/>
      <c r="R43" s="3627"/>
      <c r="S43" s="3627"/>
      <c r="T43" s="3627"/>
    </row>
    <row r="44" spans="2:20" x14ac:dyDescent="0.25">
      <c r="B44" s="3627"/>
      <c r="C44" s="3627"/>
      <c r="D44" s="3627"/>
      <c r="E44" s="3627"/>
      <c r="G44" s="3627"/>
      <c r="H44" s="3627"/>
      <c r="I44" s="3627"/>
      <c r="J44" s="3627"/>
      <c r="L44" s="3627"/>
      <c r="M44" s="3627"/>
      <c r="N44" s="3627"/>
      <c r="O44" s="3627"/>
      <c r="Q44" s="3627"/>
      <c r="R44" s="3627"/>
      <c r="S44" s="3627"/>
      <c r="T44" s="3627"/>
    </row>
    <row r="45" spans="2:20" x14ac:dyDescent="0.25">
      <c r="B45" s="3627"/>
      <c r="C45" s="3627"/>
      <c r="D45" s="3627"/>
      <c r="E45" s="3627"/>
      <c r="G45" s="3627"/>
      <c r="H45" s="3627"/>
      <c r="I45" s="3627"/>
      <c r="J45" s="3627"/>
      <c r="L45" s="3627"/>
      <c r="M45" s="3627"/>
      <c r="N45" s="3627"/>
      <c r="O45" s="3627"/>
      <c r="Q45" s="3627"/>
      <c r="R45" s="3627"/>
      <c r="S45" s="3627"/>
      <c r="T45" s="3627"/>
    </row>
    <row r="46" spans="2:20" x14ac:dyDescent="0.25">
      <c r="B46" s="3627"/>
      <c r="C46" s="3627"/>
      <c r="D46" s="3627"/>
      <c r="E46" s="3627"/>
      <c r="G46" s="3627"/>
      <c r="H46" s="3627"/>
      <c r="I46" s="3627"/>
      <c r="J46" s="3627"/>
      <c r="L46" s="3627"/>
      <c r="M46" s="3627"/>
      <c r="N46" s="3627"/>
      <c r="O46" s="3627"/>
      <c r="Q46" s="3627"/>
      <c r="R46" s="3627"/>
      <c r="S46" s="3627"/>
      <c r="T46" s="3627"/>
    </row>
    <row r="47" spans="2:20" x14ac:dyDescent="0.25">
      <c r="B47" s="3627"/>
      <c r="C47" s="3627"/>
      <c r="D47" s="3627"/>
      <c r="E47" s="3627"/>
      <c r="G47" s="3627"/>
      <c r="H47" s="3627"/>
      <c r="I47" s="3627"/>
      <c r="J47" s="3627"/>
      <c r="L47" s="3627"/>
      <c r="M47" s="3627"/>
      <c r="N47" s="3627"/>
      <c r="O47" s="3627"/>
      <c r="Q47" s="3627"/>
      <c r="R47" s="3627"/>
      <c r="S47" s="3627"/>
      <c r="T47" s="3627"/>
    </row>
    <row r="48" spans="2:20" x14ac:dyDescent="0.25">
      <c r="B48" s="3627"/>
      <c r="C48" s="3627"/>
      <c r="D48" s="3627"/>
      <c r="E48" s="3627"/>
      <c r="G48" s="3627"/>
      <c r="H48" s="3627"/>
      <c r="I48" s="3627"/>
      <c r="J48" s="3627"/>
      <c r="L48" s="3627"/>
      <c r="M48" s="3627"/>
      <c r="N48" s="3627"/>
      <c r="O48" s="3627"/>
      <c r="Q48" s="3627"/>
      <c r="R48" s="3627"/>
      <c r="S48" s="3627"/>
      <c r="T48" s="3627"/>
    </row>
    <row r="49" spans="2:20" x14ac:dyDescent="0.25">
      <c r="B49" s="3627"/>
      <c r="C49" s="3627"/>
      <c r="D49" s="3627"/>
      <c r="E49" s="3627"/>
      <c r="G49" s="3627"/>
      <c r="H49" s="3627"/>
      <c r="I49" s="3627"/>
      <c r="J49" s="3627"/>
      <c r="L49" s="3627"/>
      <c r="M49" s="3627"/>
      <c r="N49" s="3627"/>
      <c r="O49" s="3627"/>
      <c r="Q49" s="3627"/>
      <c r="R49" s="3627"/>
      <c r="S49" s="3627"/>
      <c r="T49" s="3627"/>
    </row>
    <row r="50" spans="2:20" x14ac:dyDescent="0.25">
      <c r="B50" s="3627"/>
      <c r="C50" s="3627"/>
      <c r="D50" s="3627"/>
      <c r="E50" s="3627"/>
      <c r="G50" s="3627"/>
      <c r="H50" s="3627"/>
      <c r="I50" s="3627"/>
      <c r="J50" s="3627"/>
      <c r="L50" s="3627"/>
      <c r="M50" s="3627"/>
      <c r="N50" s="3627"/>
      <c r="O50" s="3627"/>
      <c r="Q50" s="3627"/>
      <c r="R50" s="3627"/>
      <c r="S50" s="3627"/>
      <c r="T50" s="3627"/>
    </row>
    <row r="51" spans="2:20" x14ac:dyDescent="0.25">
      <c r="B51" s="3627"/>
      <c r="C51" s="3627"/>
      <c r="D51" s="3627"/>
      <c r="E51" s="3627"/>
      <c r="G51" s="3627"/>
      <c r="H51" s="3627"/>
      <c r="I51" s="3627"/>
      <c r="J51" s="3627"/>
      <c r="L51" s="3627"/>
      <c r="M51" s="3627"/>
      <c r="N51" s="3627"/>
      <c r="O51" s="3627"/>
      <c r="Q51" s="3627"/>
      <c r="R51" s="3627"/>
      <c r="S51" s="3627"/>
      <c r="T51" s="3627"/>
    </row>
    <row r="52" spans="2:20" x14ac:dyDescent="0.25">
      <c r="B52" s="3627"/>
      <c r="C52" s="3627"/>
      <c r="D52" s="3627"/>
      <c r="E52" s="3627"/>
      <c r="G52" s="3627"/>
      <c r="H52" s="3627"/>
      <c r="I52" s="3627"/>
      <c r="J52" s="3627"/>
      <c r="L52" s="3627"/>
      <c r="M52" s="3627"/>
      <c r="N52" s="3627"/>
      <c r="O52" s="3627"/>
      <c r="Q52" s="3627"/>
      <c r="R52" s="3627"/>
      <c r="S52" s="3627"/>
      <c r="T52" s="3627"/>
    </row>
    <row r="53" spans="2:20" x14ac:dyDescent="0.25">
      <c r="B53" s="3627"/>
      <c r="C53" s="3627"/>
      <c r="D53" s="3627"/>
      <c r="E53" s="3627"/>
      <c r="G53" s="3627"/>
      <c r="H53" s="3627"/>
      <c r="I53" s="3627"/>
      <c r="J53" s="3627"/>
      <c r="L53" s="3627"/>
      <c r="M53" s="3627"/>
      <c r="N53" s="3627"/>
      <c r="O53" s="3627"/>
      <c r="Q53" s="3627"/>
      <c r="R53" s="3627"/>
      <c r="S53" s="3627"/>
      <c r="T53" s="3627"/>
    </row>
    <row r="54" spans="2:20" x14ac:dyDescent="0.25">
      <c r="B54" s="3627"/>
      <c r="C54" s="3627"/>
      <c r="D54" s="3627"/>
      <c r="E54" s="3627"/>
      <c r="G54" s="3627"/>
      <c r="H54" s="3627"/>
      <c r="I54" s="3627"/>
      <c r="J54" s="3627"/>
      <c r="L54" s="3627"/>
      <c r="M54" s="3627"/>
      <c r="N54" s="3627"/>
      <c r="O54" s="3627"/>
      <c r="Q54" s="3627"/>
      <c r="R54" s="3627"/>
      <c r="S54" s="3627"/>
      <c r="T54" s="3627"/>
    </row>
    <row r="55" spans="2:20" ht="18.75" x14ac:dyDescent="0.25">
      <c r="B55" s="3630" t="s">
        <v>1196</v>
      </c>
      <c r="C55" s="3630"/>
      <c r="D55" s="3630"/>
      <c r="E55" s="3630"/>
      <c r="G55" s="3628" t="s">
        <v>1197</v>
      </c>
      <c r="H55" s="3628"/>
      <c r="I55" s="3628"/>
      <c r="J55" s="3628"/>
      <c r="L55" s="3628" t="s">
        <v>1198</v>
      </c>
      <c r="M55" s="3628"/>
      <c r="N55" s="3628"/>
      <c r="O55" s="3628"/>
      <c r="Q55" s="3630" t="s">
        <v>1199</v>
      </c>
      <c r="R55" s="3630"/>
      <c r="S55" s="3630"/>
      <c r="T55" s="3630"/>
    </row>
    <row r="56" spans="2:20" ht="18.75" x14ac:dyDescent="0.25">
      <c r="G56" s="3629" t="s">
        <v>1191</v>
      </c>
      <c r="L56" s="3629" t="s">
        <v>1191</v>
      </c>
      <c r="N56" s="3631"/>
    </row>
    <row r="58" spans="2:20" x14ac:dyDescent="0.25">
      <c r="B58" s="3627"/>
      <c r="C58" s="3627"/>
      <c r="D58" s="3627"/>
      <c r="E58" s="3627"/>
      <c r="G58" s="3627"/>
      <c r="H58" s="3627"/>
      <c r="I58" s="3627"/>
      <c r="J58" s="3627"/>
      <c r="L58" s="3627"/>
      <c r="M58" s="3627"/>
      <c r="N58" s="3627"/>
      <c r="O58" s="3627"/>
      <c r="Q58" s="3627"/>
      <c r="R58" s="3627"/>
      <c r="S58" s="3627"/>
      <c r="T58" s="3627"/>
    </row>
    <row r="59" spans="2:20" x14ac:dyDescent="0.25">
      <c r="B59" s="3627"/>
      <c r="C59" s="3627"/>
      <c r="D59" s="3627"/>
      <c r="E59" s="3627"/>
      <c r="G59" s="3627"/>
      <c r="H59" s="3627"/>
      <c r="I59" s="3627"/>
      <c r="J59" s="3627"/>
      <c r="L59" s="3627"/>
      <c r="M59" s="3627"/>
      <c r="N59" s="3627"/>
      <c r="O59" s="3627"/>
      <c r="Q59" s="3627"/>
      <c r="R59" s="3627"/>
      <c r="S59" s="3627"/>
      <c r="T59" s="3627"/>
    </row>
    <row r="60" spans="2:20" x14ac:dyDescent="0.25">
      <c r="B60" s="3627"/>
      <c r="C60" s="3627"/>
      <c r="D60" s="3627"/>
      <c r="E60" s="3627"/>
      <c r="G60" s="3627"/>
      <c r="H60" s="3627"/>
      <c r="I60" s="3627"/>
      <c r="J60" s="3627"/>
      <c r="L60" s="3627"/>
      <c r="M60" s="3627"/>
      <c r="N60" s="3627"/>
      <c r="O60" s="3627"/>
      <c r="Q60" s="3627"/>
      <c r="R60" s="3627"/>
      <c r="S60" s="3627"/>
      <c r="T60" s="3627"/>
    </row>
    <row r="61" spans="2:20" x14ac:dyDescent="0.25">
      <c r="B61" s="3627"/>
      <c r="C61" s="3627"/>
      <c r="D61" s="3627"/>
      <c r="E61" s="3627"/>
      <c r="G61" s="3627"/>
      <c r="H61" s="3627"/>
      <c r="I61" s="3627"/>
      <c r="J61" s="3627"/>
      <c r="L61" s="3627"/>
      <c r="M61" s="3627"/>
      <c r="N61" s="3627"/>
      <c r="O61" s="3627"/>
      <c r="Q61" s="3627"/>
      <c r="R61" s="3627"/>
      <c r="S61" s="3627"/>
      <c r="T61" s="3627"/>
    </row>
    <row r="62" spans="2:20" x14ac:dyDescent="0.25">
      <c r="B62" s="3627"/>
      <c r="C62" s="3627"/>
      <c r="D62" s="3627"/>
      <c r="E62" s="3627"/>
      <c r="G62" s="3627"/>
      <c r="H62" s="3627"/>
      <c r="I62" s="3627"/>
      <c r="J62" s="3627"/>
      <c r="L62" s="3627"/>
      <c r="M62" s="3627"/>
      <c r="N62" s="3627"/>
      <c r="O62" s="3627"/>
      <c r="Q62" s="3627"/>
      <c r="R62" s="3627"/>
      <c r="S62" s="3627"/>
      <c r="T62" s="3627"/>
    </row>
    <row r="63" spans="2:20" x14ac:dyDescent="0.25">
      <c r="B63" s="3627"/>
      <c r="C63" s="3627"/>
      <c r="D63" s="3627"/>
      <c r="E63" s="3627"/>
      <c r="G63" s="3627"/>
      <c r="H63" s="3627"/>
      <c r="I63" s="3627"/>
      <c r="J63" s="3627"/>
      <c r="L63" s="3627"/>
      <c r="M63" s="3627"/>
      <c r="N63" s="3627"/>
      <c r="O63" s="3627"/>
      <c r="Q63" s="3627"/>
      <c r="R63" s="3627"/>
      <c r="S63" s="3627"/>
      <c r="T63" s="3627"/>
    </row>
    <row r="64" spans="2:20" x14ac:dyDescent="0.25">
      <c r="B64" s="3627"/>
      <c r="C64" s="3627"/>
      <c r="D64" s="3627"/>
      <c r="E64" s="3627"/>
      <c r="G64" s="3627"/>
      <c r="H64" s="3627"/>
      <c r="I64" s="3627"/>
      <c r="J64" s="3627"/>
      <c r="L64" s="3627"/>
      <c r="M64" s="3627"/>
      <c r="N64" s="3627"/>
      <c r="O64" s="3627"/>
      <c r="Q64" s="3627"/>
      <c r="R64" s="3627"/>
      <c r="S64" s="3627"/>
      <c r="T64" s="3627"/>
    </row>
    <row r="65" spans="2:20" x14ac:dyDescent="0.25">
      <c r="B65" s="3627"/>
      <c r="C65" s="3627"/>
      <c r="D65" s="3627"/>
      <c r="E65" s="3627"/>
      <c r="G65" s="3627"/>
      <c r="H65" s="3627"/>
      <c r="I65" s="3627"/>
      <c r="J65" s="3627"/>
      <c r="L65" s="3627"/>
      <c r="M65" s="3627"/>
      <c r="N65" s="3627"/>
      <c r="O65" s="3627"/>
      <c r="Q65" s="3627"/>
      <c r="R65" s="3627"/>
      <c r="S65" s="3627"/>
      <c r="T65" s="3627"/>
    </row>
    <row r="66" spans="2:20" x14ac:dyDescent="0.25">
      <c r="B66" s="3627"/>
      <c r="C66" s="3627"/>
      <c r="D66" s="3627"/>
      <c r="E66" s="3627"/>
      <c r="G66" s="3627"/>
      <c r="H66" s="3627"/>
      <c r="I66" s="3627"/>
      <c r="J66" s="3627"/>
      <c r="L66" s="3627"/>
      <c r="M66" s="3627"/>
      <c r="N66" s="3627"/>
      <c r="O66" s="3627"/>
      <c r="Q66" s="3627"/>
      <c r="R66" s="3627"/>
      <c r="S66" s="3627"/>
      <c r="T66" s="3627"/>
    </row>
    <row r="67" spans="2:20" x14ac:dyDescent="0.25">
      <c r="B67" s="3627"/>
      <c r="C67" s="3627"/>
      <c r="D67" s="3627"/>
      <c r="E67" s="3627"/>
      <c r="G67" s="3627"/>
      <c r="H67" s="3627"/>
      <c r="I67" s="3627"/>
      <c r="J67" s="3627"/>
      <c r="L67" s="3627"/>
      <c r="M67" s="3627"/>
      <c r="N67" s="3627"/>
      <c r="O67" s="3627"/>
      <c r="Q67" s="3627"/>
      <c r="R67" s="3627"/>
      <c r="S67" s="3627"/>
      <c r="T67" s="3627"/>
    </row>
    <row r="68" spans="2:20" x14ac:dyDescent="0.25">
      <c r="B68" s="3627"/>
      <c r="C68" s="3627"/>
      <c r="D68" s="3627"/>
      <c r="E68" s="3627"/>
      <c r="G68" s="3627"/>
      <c r="H68" s="3627"/>
      <c r="I68" s="3627"/>
      <c r="J68" s="3627"/>
      <c r="L68" s="3627"/>
      <c r="M68" s="3627"/>
      <c r="N68" s="3627"/>
      <c r="O68" s="3627"/>
      <c r="Q68" s="3627"/>
      <c r="R68" s="3627"/>
      <c r="S68" s="3627"/>
      <c r="T68" s="3627"/>
    </row>
    <row r="69" spans="2:20" x14ac:dyDescent="0.25">
      <c r="B69" s="3627"/>
      <c r="C69" s="3627"/>
      <c r="D69" s="3627"/>
      <c r="E69" s="3627"/>
      <c r="G69" s="3627"/>
      <c r="H69" s="3627"/>
      <c r="I69" s="3627"/>
      <c r="J69" s="3627"/>
      <c r="L69" s="3627"/>
      <c r="M69" s="3627"/>
      <c r="N69" s="3627"/>
      <c r="O69" s="3627"/>
      <c r="Q69" s="3627"/>
      <c r="R69" s="3627"/>
      <c r="S69" s="3627"/>
      <c r="T69" s="3627"/>
    </row>
    <row r="70" spans="2:20" ht="15.75" customHeight="1" x14ac:dyDescent="0.25">
      <c r="B70" s="3627"/>
      <c r="C70" s="3627"/>
      <c r="D70" s="3627"/>
      <c r="E70" s="3627"/>
      <c r="G70" s="3627"/>
      <c r="H70" s="3627"/>
      <c r="I70" s="3627"/>
      <c r="J70" s="3627"/>
      <c r="L70" s="3627"/>
      <c r="M70" s="3627"/>
      <c r="N70" s="3627"/>
      <c r="O70" s="3627"/>
      <c r="Q70" s="3627"/>
      <c r="R70" s="3627"/>
      <c r="S70" s="3627"/>
      <c r="T70" s="3627"/>
    </row>
    <row r="71" spans="2:20" ht="18.75" x14ac:dyDescent="0.25">
      <c r="B71" s="3630" t="s">
        <v>1200</v>
      </c>
      <c r="C71" s="3630"/>
      <c r="D71" s="3630"/>
      <c r="E71" s="3630"/>
      <c r="G71" s="3628" t="s">
        <v>1201</v>
      </c>
      <c r="H71" s="3628"/>
      <c r="I71" s="3628"/>
      <c r="J71" s="3628"/>
      <c r="L71" s="3630" t="s">
        <v>1202</v>
      </c>
      <c r="M71" s="3630"/>
      <c r="N71" s="3630"/>
      <c r="O71" s="3630"/>
      <c r="Q71" s="3630" t="s">
        <v>1203</v>
      </c>
      <c r="R71" s="3630"/>
      <c r="S71" s="3630"/>
      <c r="T71" s="3630"/>
    </row>
    <row r="72" spans="2:20" x14ac:dyDescent="0.25">
      <c r="G72" s="3629" t="s">
        <v>1191</v>
      </c>
    </row>
    <row r="74" spans="2:20" x14ac:dyDescent="0.25">
      <c r="B74" s="3627"/>
      <c r="C74" s="3627"/>
      <c r="D74" s="3627"/>
      <c r="E74" s="3627"/>
      <c r="G74" s="3627"/>
      <c r="H74" s="3627"/>
      <c r="I74" s="3627"/>
      <c r="J74" s="3627"/>
      <c r="L74" s="3627"/>
      <c r="M74" s="3627"/>
      <c r="N74" s="3627"/>
      <c r="O74" s="3627"/>
      <c r="Q74" s="3627"/>
      <c r="R74" s="3627"/>
      <c r="S74" s="3627"/>
      <c r="T74" s="3627"/>
    </row>
    <row r="75" spans="2:20" x14ac:dyDescent="0.25">
      <c r="B75" s="3627"/>
      <c r="C75" s="3627"/>
      <c r="D75" s="3627"/>
      <c r="E75" s="3627"/>
      <c r="G75" s="3627"/>
      <c r="H75" s="3627"/>
      <c r="I75" s="3627"/>
      <c r="J75" s="3627"/>
      <c r="L75" s="3627"/>
      <c r="M75" s="3627"/>
      <c r="N75" s="3627"/>
      <c r="O75" s="3627"/>
      <c r="Q75" s="3627"/>
      <c r="R75" s="3627"/>
      <c r="S75" s="3627"/>
      <c r="T75" s="3627"/>
    </row>
    <row r="76" spans="2:20" x14ac:dyDescent="0.25">
      <c r="B76" s="3627"/>
      <c r="C76" s="3627"/>
      <c r="D76" s="3627"/>
      <c r="E76" s="3627"/>
      <c r="G76" s="3627"/>
      <c r="H76" s="3627"/>
      <c r="I76" s="3627"/>
      <c r="J76" s="3627"/>
      <c r="L76" s="3627"/>
      <c r="M76" s="3627"/>
      <c r="N76" s="3627"/>
      <c r="O76" s="3627"/>
      <c r="Q76" s="3627"/>
      <c r="R76" s="3627"/>
      <c r="S76" s="3627"/>
      <c r="T76" s="3627"/>
    </row>
    <row r="77" spans="2:20" x14ac:dyDescent="0.25">
      <c r="B77" s="3627"/>
      <c r="C77" s="3627"/>
      <c r="D77" s="3627"/>
      <c r="E77" s="3627"/>
      <c r="G77" s="3627"/>
      <c r="H77" s="3627"/>
      <c r="I77" s="3627"/>
      <c r="J77" s="3627"/>
      <c r="L77" s="3627"/>
      <c r="M77" s="3627"/>
      <c r="N77" s="3627"/>
      <c r="O77" s="3627"/>
      <c r="Q77" s="3627"/>
      <c r="R77" s="3627"/>
      <c r="S77" s="3627"/>
      <c r="T77" s="3627"/>
    </row>
    <row r="78" spans="2:20" x14ac:dyDescent="0.25">
      <c r="B78" s="3627"/>
      <c r="C78" s="3627"/>
      <c r="D78" s="3627"/>
      <c r="E78" s="3627"/>
      <c r="G78" s="3627"/>
      <c r="H78" s="3627"/>
      <c r="I78" s="3627"/>
      <c r="J78" s="3627"/>
      <c r="L78" s="3627"/>
      <c r="M78" s="3627"/>
      <c r="N78" s="3627"/>
      <c r="O78" s="3627"/>
      <c r="Q78" s="3627"/>
      <c r="R78" s="3627"/>
      <c r="S78" s="3627"/>
      <c r="T78" s="3627"/>
    </row>
    <row r="79" spans="2:20" x14ac:dyDescent="0.25">
      <c r="B79" s="3627"/>
      <c r="C79" s="3627"/>
      <c r="D79" s="3627"/>
      <c r="E79" s="3627"/>
      <c r="G79" s="3627"/>
      <c r="H79" s="3627"/>
      <c r="I79" s="3627"/>
      <c r="J79" s="3627"/>
      <c r="L79" s="3627"/>
      <c r="M79" s="3627"/>
      <c r="N79" s="3627"/>
      <c r="O79" s="3627"/>
      <c r="Q79" s="3627"/>
      <c r="R79" s="3627"/>
      <c r="S79" s="3627"/>
      <c r="T79" s="3627"/>
    </row>
    <row r="80" spans="2:20" x14ac:dyDescent="0.25">
      <c r="B80" s="3627"/>
      <c r="C80" s="3627"/>
      <c r="D80" s="3627"/>
      <c r="E80" s="3627"/>
      <c r="G80" s="3627"/>
      <c r="H80" s="3627"/>
      <c r="I80" s="3627"/>
      <c r="J80" s="3627"/>
      <c r="L80" s="3627"/>
      <c r="M80" s="3627"/>
      <c r="N80" s="3627"/>
      <c r="O80" s="3627"/>
      <c r="Q80" s="3627"/>
      <c r="R80" s="3627"/>
      <c r="S80" s="3627"/>
      <c r="T80" s="3627"/>
    </row>
    <row r="81" spans="2:20" x14ac:dyDescent="0.25">
      <c r="B81" s="3627"/>
      <c r="C81" s="3627"/>
      <c r="D81" s="3627"/>
      <c r="E81" s="3627"/>
      <c r="G81" s="3627"/>
      <c r="H81" s="3627"/>
      <c r="I81" s="3627"/>
      <c r="J81" s="3627"/>
      <c r="L81" s="3627"/>
      <c r="M81" s="3627"/>
      <c r="N81" s="3627"/>
      <c r="O81" s="3627"/>
      <c r="Q81" s="3627"/>
      <c r="R81" s="3627"/>
      <c r="S81" s="3627"/>
      <c r="T81" s="3627"/>
    </row>
    <row r="82" spans="2:20" x14ac:dyDescent="0.25">
      <c r="B82" s="3627"/>
      <c r="C82" s="3627"/>
      <c r="D82" s="3627"/>
      <c r="E82" s="3627"/>
      <c r="G82" s="3627"/>
      <c r="H82" s="3627"/>
      <c r="I82" s="3627"/>
      <c r="J82" s="3627"/>
      <c r="L82" s="3627"/>
      <c r="M82" s="3627"/>
      <c r="N82" s="3627"/>
      <c r="O82" s="3627"/>
      <c r="Q82" s="3627"/>
      <c r="R82" s="3627"/>
      <c r="S82" s="3627"/>
      <c r="T82" s="3627"/>
    </row>
    <row r="83" spans="2:20" x14ac:dyDescent="0.25">
      <c r="B83" s="3627"/>
      <c r="C83" s="3627"/>
      <c r="D83" s="3627"/>
      <c r="E83" s="3627"/>
      <c r="G83" s="3627"/>
      <c r="H83" s="3627"/>
      <c r="I83" s="3627"/>
      <c r="J83" s="3627"/>
      <c r="L83" s="3627"/>
      <c r="M83" s="3627"/>
      <c r="N83" s="3627"/>
      <c r="O83" s="3627"/>
      <c r="Q83" s="3627"/>
      <c r="R83" s="3627"/>
      <c r="S83" s="3627"/>
      <c r="T83" s="3627"/>
    </row>
    <row r="84" spans="2:20" x14ac:dyDescent="0.25">
      <c r="B84" s="3627"/>
      <c r="C84" s="3627"/>
      <c r="D84" s="3627"/>
      <c r="E84" s="3627"/>
      <c r="G84" s="3627"/>
      <c r="H84" s="3627"/>
      <c r="I84" s="3627"/>
      <c r="J84" s="3627"/>
      <c r="L84" s="3627"/>
      <c r="M84" s="3627"/>
      <c r="N84" s="3627"/>
      <c r="O84" s="3627"/>
      <c r="Q84" s="3627"/>
      <c r="R84" s="3627"/>
      <c r="S84" s="3627"/>
      <c r="T84" s="3627"/>
    </row>
    <row r="85" spans="2:20" x14ac:dyDescent="0.25">
      <c r="B85" s="3627"/>
      <c r="C85" s="3627"/>
      <c r="D85" s="3627"/>
      <c r="E85" s="3627"/>
      <c r="G85" s="3627"/>
      <c r="H85" s="3627"/>
      <c r="I85" s="3627"/>
      <c r="J85" s="3627"/>
      <c r="L85" s="3627"/>
      <c r="M85" s="3627"/>
      <c r="N85" s="3627"/>
      <c r="O85" s="3627"/>
      <c r="Q85" s="3627"/>
      <c r="R85" s="3627"/>
      <c r="S85" s="3627"/>
      <c r="T85" s="3627"/>
    </row>
    <row r="86" spans="2:20" x14ac:dyDescent="0.25">
      <c r="B86" s="3627"/>
      <c r="C86" s="3627"/>
      <c r="D86" s="3627"/>
      <c r="E86" s="3627"/>
      <c r="G86" s="3627"/>
      <c r="H86" s="3627"/>
      <c r="I86" s="3627"/>
      <c r="J86" s="3627"/>
      <c r="L86" s="3627"/>
      <c r="M86" s="3627"/>
      <c r="N86" s="3627"/>
      <c r="O86" s="3627"/>
      <c r="Q86" s="3627"/>
      <c r="R86" s="3627"/>
      <c r="S86" s="3627"/>
      <c r="T86" s="3627"/>
    </row>
    <row r="87" spans="2:20" ht="18.75" customHeight="1" x14ac:dyDescent="0.25">
      <c r="B87" s="3630" t="s">
        <v>1204</v>
      </c>
      <c r="C87" s="3630"/>
      <c r="D87" s="3630"/>
      <c r="E87" s="3630"/>
      <c r="G87" s="3630" t="s">
        <v>1205</v>
      </c>
      <c r="H87" s="3630"/>
      <c r="I87" s="3630"/>
      <c r="J87" s="3630"/>
      <c r="L87" s="3628" t="s">
        <v>1206</v>
      </c>
      <c r="M87" s="3628"/>
      <c r="N87" s="3628"/>
      <c r="O87" s="3628"/>
      <c r="Q87" s="3628" t="s">
        <v>1207</v>
      </c>
      <c r="R87" s="3628"/>
      <c r="S87" s="3628"/>
      <c r="T87" s="3628"/>
    </row>
    <row r="88" spans="2:20" x14ac:dyDescent="0.25">
      <c r="L88" s="3629" t="s">
        <v>1191</v>
      </c>
      <c r="Q88" s="3629" t="s">
        <v>1191</v>
      </c>
    </row>
    <row r="90" spans="2:20" x14ac:dyDescent="0.25">
      <c r="B90" s="3627"/>
      <c r="C90" s="3627"/>
      <c r="D90" s="3627"/>
      <c r="E90" s="3627"/>
      <c r="G90" s="3627"/>
      <c r="H90" s="3627"/>
      <c r="I90" s="3627"/>
      <c r="J90" s="3627"/>
      <c r="L90" s="3627"/>
      <c r="M90" s="3627"/>
      <c r="N90" s="3627"/>
      <c r="O90" s="3627"/>
      <c r="Q90" s="3627"/>
      <c r="R90" s="3627"/>
      <c r="S90" s="3627"/>
      <c r="T90" s="3627"/>
    </row>
    <row r="91" spans="2:20" x14ac:dyDescent="0.25">
      <c r="B91" s="3627"/>
      <c r="C91" s="3627"/>
      <c r="D91" s="3627"/>
      <c r="E91" s="3627"/>
      <c r="G91" s="3627"/>
      <c r="H91" s="3627"/>
      <c r="I91" s="3627"/>
      <c r="J91" s="3627"/>
      <c r="L91" s="3627"/>
      <c r="M91" s="3627"/>
      <c r="N91" s="3627"/>
      <c r="O91" s="3627"/>
      <c r="Q91" s="3627"/>
      <c r="R91" s="3627"/>
      <c r="S91" s="3627"/>
      <c r="T91" s="3627"/>
    </row>
    <row r="92" spans="2:20" x14ac:dyDescent="0.25">
      <c r="B92" s="3627"/>
      <c r="C92" s="3627"/>
      <c r="D92" s="3627"/>
      <c r="E92" s="3627"/>
      <c r="G92" s="3627"/>
      <c r="H92" s="3627"/>
      <c r="I92" s="3627"/>
      <c r="J92" s="3627"/>
      <c r="L92" s="3627"/>
      <c r="M92" s="3627"/>
      <c r="N92" s="3627"/>
      <c r="O92" s="3627"/>
      <c r="Q92" s="3627"/>
      <c r="R92" s="3627"/>
      <c r="S92" s="3627"/>
      <c r="T92" s="3627"/>
    </row>
    <row r="93" spans="2:20" x14ac:dyDescent="0.25">
      <c r="B93" s="3627"/>
      <c r="C93" s="3627"/>
      <c r="D93" s="3627"/>
      <c r="E93" s="3627"/>
      <c r="G93" s="3627"/>
      <c r="H93" s="3627"/>
      <c r="I93" s="3627"/>
      <c r="J93" s="3627"/>
      <c r="L93" s="3627"/>
      <c r="M93" s="3627"/>
      <c r="N93" s="3627"/>
      <c r="O93" s="3627"/>
      <c r="Q93" s="3627"/>
      <c r="R93" s="3627"/>
      <c r="S93" s="3627"/>
      <c r="T93" s="3627"/>
    </row>
    <row r="94" spans="2:20" x14ac:dyDescent="0.25">
      <c r="B94" s="3627"/>
      <c r="C94" s="3627"/>
      <c r="D94" s="3627"/>
      <c r="E94" s="3627"/>
      <c r="G94" s="3627"/>
      <c r="H94" s="3627"/>
      <c r="I94" s="3627"/>
      <c r="J94" s="3627"/>
      <c r="L94" s="3627"/>
      <c r="M94" s="3627"/>
      <c r="N94" s="3627"/>
      <c r="O94" s="3627"/>
      <c r="Q94" s="3627"/>
      <c r="R94" s="3627"/>
      <c r="S94" s="3627"/>
      <c r="T94" s="3627"/>
    </row>
    <row r="95" spans="2:20" x14ac:dyDescent="0.25">
      <c r="B95" s="3627"/>
      <c r="C95" s="3627"/>
      <c r="D95" s="3627"/>
      <c r="E95" s="3627"/>
      <c r="G95" s="3627"/>
      <c r="H95" s="3627"/>
      <c r="I95" s="3627"/>
      <c r="J95" s="3627"/>
      <c r="L95" s="3627"/>
      <c r="M95" s="3627"/>
      <c r="N95" s="3627"/>
      <c r="O95" s="3627"/>
      <c r="Q95" s="3627"/>
      <c r="R95" s="3627"/>
      <c r="S95" s="3627"/>
      <c r="T95" s="3627"/>
    </row>
    <row r="96" spans="2:20" x14ac:dyDescent="0.25">
      <c r="B96" s="3627"/>
      <c r="C96" s="3627"/>
      <c r="D96" s="3627"/>
      <c r="E96" s="3627"/>
      <c r="G96" s="3627"/>
      <c r="H96" s="3627"/>
      <c r="I96" s="3627"/>
      <c r="J96" s="3627"/>
      <c r="L96" s="3627"/>
      <c r="M96" s="3627"/>
      <c r="N96" s="3627"/>
      <c r="O96" s="3627"/>
      <c r="Q96" s="3627"/>
      <c r="R96" s="3627"/>
      <c r="S96" s="3627"/>
      <c r="T96" s="3627"/>
    </row>
    <row r="97" spans="2:20" x14ac:dyDescent="0.25">
      <c r="B97" s="3627"/>
      <c r="C97" s="3627"/>
      <c r="D97" s="3627"/>
      <c r="E97" s="3627"/>
      <c r="G97" s="3627"/>
      <c r="H97" s="3627"/>
      <c r="I97" s="3627"/>
      <c r="J97" s="3627"/>
      <c r="L97" s="3627"/>
      <c r="M97" s="3627"/>
      <c r="N97" s="3627"/>
      <c r="O97" s="3627"/>
      <c r="Q97" s="3627"/>
      <c r="R97" s="3627"/>
      <c r="S97" s="3627"/>
      <c r="T97" s="3627"/>
    </row>
    <row r="98" spans="2:20" x14ac:dyDescent="0.25">
      <c r="B98" s="3627"/>
      <c r="C98" s="3627"/>
      <c r="D98" s="3627"/>
      <c r="E98" s="3627"/>
      <c r="G98" s="3627"/>
      <c r="H98" s="3627"/>
      <c r="I98" s="3627"/>
      <c r="J98" s="3627"/>
      <c r="L98" s="3627"/>
      <c r="M98" s="3627"/>
      <c r="N98" s="3627"/>
      <c r="O98" s="3627"/>
      <c r="Q98" s="3627"/>
      <c r="R98" s="3627"/>
      <c r="S98" s="3627"/>
      <c r="T98" s="3627"/>
    </row>
    <row r="99" spans="2:20" x14ac:dyDescent="0.25">
      <c r="B99" s="3627"/>
      <c r="C99" s="3627"/>
      <c r="D99" s="3627"/>
      <c r="E99" s="3627"/>
      <c r="G99" s="3627"/>
      <c r="H99" s="3627"/>
      <c r="I99" s="3627"/>
      <c r="J99" s="3627"/>
      <c r="L99" s="3627"/>
      <c r="M99" s="3627"/>
      <c r="N99" s="3627"/>
      <c r="O99" s="3627"/>
      <c r="Q99" s="3627"/>
      <c r="R99" s="3627"/>
      <c r="S99" s="3627"/>
      <c r="T99" s="3627"/>
    </row>
    <row r="100" spans="2:20" x14ac:dyDescent="0.25">
      <c r="B100" s="3627"/>
      <c r="C100" s="3627"/>
      <c r="D100" s="3627"/>
      <c r="E100" s="3627"/>
      <c r="G100" s="3627"/>
      <c r="H100" s="3627"/>
      <c r="I100" s="3627"/>
      <c r="J100" s="3627"/>
      <c r="L100" s="3627"/>
      <c r="M100" s="3627"/>
      <c r="N100" s="3627"/>
      <c r="O100" s="3627"/>
      <c r="Q100" s="3627"/>
      <c r="R100" s="3627"/>
      <c r="S100" s="3627"/>
      <c r="T100" s="3627"/>
    </row>
    <row r="101" spans="2:20" x14ac:dyDescent="0.25">
      <c r="B101" s="3627"/>
      <c r="C101" s="3627"/>
      <c r="D101" s="3627"/>
      <c r="E101" s="3627"/>
      <c r="G101" s="3627"/>
      <c r="H101" s="3627"/>
      <c r="I101" s="3627"/>
      <c r="J101" s="3627"/>
      <c r="L101" s="3627"/>
      <c r="M101" s="3627"/>
      <c r="N101" s="3627"/>
      <c r="O101" s="3627"/>
      <c r="Q101" s="3627"/>
      <c r="R101" s="3627"/>
      <c r="S101" s="3627"/>
      <c r="T101" s="3627"/>
    </row>
    <row r="102" spans="2:20" x14ac:dyDescent="0.25">
      <c r="B102" s="3627"/>
      <c r="C102" s="3627"/>
      <c r="D102" s="3627"/>
      <c r="E102" s="3627"/>
      <c r="G102" s="3627"/>
      <c r="H102" s="3627"/>
      <c r="I102" s="3627"/>
      <c r="J102" s="3627"/>
      <c r="L102" s="3627"/>
      <c r="M102" s="3627"/>
      <c r="N102" s="3627"/>
      <c r="O102" s="3627"/>
      <c r="Q102" s="3627"/>
      <c r="R102" s="3627"/>
      <c r="S102" s="3627"/>
      <c r="T102" s="3627"/>
    </row>
    <row r="103" spans="2:20" ht="18.75" customHeight="1" x14ac:dyDescent="0.25">
      <c r="B103" s="3628" t="s">
        <v>1208</v>
      </c>
      <c r="C103" s="3628"/>
      <c r="D103" s="3628"/>
      <c r="E103" s="3628"/>
      <c r="G103" s="3630" t="s">
        <v>1209</v>
      </c>
      <c r="H103" s="3630"/>
      <c r="I103" s="3630"/>
      <c r="J103" s="3630"/>
      <c r="L103" s="3630" t="s">
        <v>1210</v>
      </c>
      <c r="M103" s="3630"/>
      <c r="N103" s="3630"/>
      <c r="O103" s="3630"/>
      <c r="Q103" s="3630" t="s">
        <v>1211</v>
      </c>
      <c r="R103" s="3630"/>
      <c r="S103" s="3630"/>
      <c r="T103" s="3630"/>
    </row>
    <row r="104" spans="2:20" x14ac:dyDescent="0.25">
      <c r="B104" s="3629" t="s">
        <v>1191</v>
      </c>
    </row>
    <row r="106" spans="2:20" x14ac:dyDescent="0.25">
      <c r="B106" s="3627"/>
      <c r="C106" s="3627"/>
      <c r="D106" s="3627"/>
      <c r="E106" s="3627"/>
      <c r="G106" s="3627"/>
      <c r="H106" s="3627"/>
      <c r="I106" s="3627"/>
      <c r="J106" s="3627"/>
      <c r="L106" s="3627"/>
      <c r="M106" s="3627"/>
      <c r="N106" s="3627"/>
      <c r="O106" s="3627"/>
      <c r="Q106" s="3627"/>
      <c r="R106" s="3627"/>
      <c r="S106" s="3627"/>
      <c r="T106" s="3627"/>
    </row>
    <row r="107" spans="2:20" x14ac:dyDescent="0.25">
      <c r="B107" s="3627"/>
      <c r="C107" s="3627"/>
      <c r="D107" s="3627"/>
      <c r="E107" s="3627"/>
      <c r="G107" s="3627"/>
      <c r="H107" s="3627"/>
      <c r="I107" s="3627"/>
      <c r="J107" s="3627"/>
      <c r="L107" s="3627"/>
      <c r="M107" s="3627"/>
      <c r="N107" s="3627"/>
      <c r="O107" s="3627"/>
      <c r="Q107" s="3627"/>
      <c r="R107" s="3627"/>
      <c r="S107" s="3627"/>
      <c r="T107" s="3627"/>
    </row>
    <row r="108" spans="2:20" x14ac:dyDescent="0.25">
      <c r="B108" s="3627"/>
      <c r="C108" s="3627"/>
      <c r="D108" s="3627"/>
      <c r="E108" s="3627"/>
      <c r="G108" s="3627"/>
      <c r="H108" s="3627"/>
      <c r="I108" s="3627"/>
      <c r="J108" s="3627"/>
      <c r="L108" s="3627"/>
      <c r="M108" s="3627"/>
      <c r="N108" s="3627"/>
      <c r="O108" s="3627"/>
      <c r="Q108" s="3627"/>
      <c r="R108" s="3627"/>
      <c r="S108" s="3627"/>
      <c r="T108" s="3627"/>
    </row>
    <row r="109" spans="2:20" x14ac:dyDescent="0.25">
      <c r="B109" s="3627"/>
      <c r="C109" s="3627"/>
      <c r="D109" s="3627"/>
      <c r="E109" s="3627"/>
      <c r="G109" s="3627"/>
      <c r="H109" s="3627"/>
      <c r="I109" s="3627"/>
      <c r="J109" s="3627"/>
      <c r="L109" s="3627"/>
      <c r="M109" s="3627"/>
      <c r="N109" s="3627"/>
      <c r="O109" s="3627"/>
      <c r="Q109" s="3627"/>
      <c r="R109" s="3627"/>
      <c r="S109" s="3627"/>
      <c r="T109" s="3627"/>
    </row>
    <row r="110" spans="2:20" x14ac:dyDescent="0.25">
      <c r="B110" s="3627"/>
      <c r="C110" s="3627"/>
      <c r="D110" s="3627"/>
      <c r="E110" s="3627"/>
      <c r="G110" s="3627"/>
      <c r="H110" s="3627"/>
      <c r="I110" s="3627"/>
      <c r="J110" s="3627"/>
      <c r="L110" s="3627"/>
      <c r="M110" s="3627"/>
      <c r="N110" s="3627"/>
      <c r="O110" s="3627"/>
      <c r="Q110" s="3627"/>
      <c r="R110" s="3627"/>
      <c r="S110" s="3627"/>
      <c r="T110" s="3627"/>
    </row>
    <row r="111" spans="2:20" x14ac:dyDescent="0.25">
      <c r="B111" s="3627"/>
      <c r="C111" s="3627"/>
      <c r="D111" s="3627"/>
      <c r="E111" s="3627"/>
      <c r="G111" s="3627"/>
      <c r="H111" s="3627"/>
      <c r="I111" s="3627"/>
      <c r="J111" s="3627"/>
      <c r="L111" s="3627"/>
      <c r="M111" s="3627"/>
      <c r="N111" s="3627"/>
      <c r="O111" s="3627"/>
      <c r="Q111" s="3627"/>
      <c r="R111" s="3627"/>
      <c r="S111" s="3627"/>
      <c r="T111" s="3627"/>
    </row>
    <row r="112" spans="2:20" x14ac:dyDescent="0.25">
      <c r="B112" s="3627"/>
      <c r="C112" s="3627"/>
      <c r="D112" s="3627"/>
      <c r="E112" s="3627"/>
      <c r="G112" s="3627"/>
      <c r="H112" s="3627"/>
      <c r="I112" s="3627"/>
      <c r="J112" s="3627"/>
      <c r="L112" s="3627"/>
      <c r="M112" s="3627"/>
      <c r="N112" s="3627"/>
      <c r="O112" s="3627"/>
      <c r="Q112" s="3627"/>
      <c r="R112" s="3627"/>
      <c r="S112" s="3627"/>
      <c r="T112" s="3627"/>
    </row>
    <row r="113" spans="2:20" x14ac:dyDescent="0.25">
      <c r="B113" s="3627"/>
      <c r="C113" s="3627"/>
      <c r="D113" s="3627"/>
      <c r="E113" s="3627"/>
      <c r="G113" s="3627"/>
      <c r="H113" s="3627"/>
      <c r="I113" s="3627"/>
      <c r="J113" s="3627"/>
      <c r="L113" s="3627"/>
      <c r="M113" s="3627"/>
      <c r="N113" s="3627"/>
      <c r="O113" s="3627"/>
      <c r="Q113" s="3627"/>
      <c r="R113" s="3627"/>
      <c r="S113" s="3627"/>
      <c r="T113" s="3627"/>
    </row>
    <row r="114" spans="2:20" x14ac:dyDescent="0.25">
      <c r="B114" s="3627"/>
      <c r="C114" s="3627"/>
      <c r="D114" s="3627"/>
      <c r="E114" s="3627"/>
      <c r="G114" s="3627"/>
      <c r="H114" s="3627"/>
      <c r="I114" s="3627"/>
      <c r="J114" s="3627"/>
      <c r="L114" s="3627"/>
      <c r="M114" s="3627"/>
      <c r="N114" s="3627"/>
      <c r="O114" s="3627"/>
      <c r="Q114" s="3627"/>
      <c r="R114" s="3627"/>
      <c r="S114" s="3627"/>
      <c r="T114" s="3627"/>
    </row>
    <row r="115" spans="2:20" x14ac:dyDescent="0.25">
      <c r="B115" s="3627"/>
      <c r="C115" s="3627"/>
      <c r="D115" s="3627"/>
      <c r="E115" s="3627"/>
      <c r="G115" s="3627"/>
      <c r="H115" s="3627"/>
      <c r="I115" s="3627"/>
      <c r="J115" s="3627"/>
      <c r="L115" s="3627"/>
      <c r="M115" s="3627"/>
      <c r="N115" s="3627"/>
      <c r="O115" s="3627"/>
      <c r="Q115" s="3627"/>
      <c r="R115" s="3627"/>
      <c r="S115" s="3627"/>
      <c r="T115" s="3627"/>
    </row>
    <row r="116" spans="2:20" x14ac:dyDescent="0.25">
      <c r="B116" s="3627"/>
      <c r="C116" s="3627"/>
      <c r="D116" s="3627"/>
      <c r="E116" s="3627"/>
      <c r="G116" s="3627"/>
      <c r="H116" s="3627"/>
      <c r="I116" s="3627"/>
      <c r="J116" s="3627"/>
      <c r="L116" s="3627"/>
      <c r="M116" s="3627"/>
      <c r="N116" s="3627"/>
      <c r="O116" s="3627"/>
      <c r="Q116" s="3627"/>
      <c r="R116" s="3627"/>
      <c r="S116" s="3627"/>
      <c r="T116" s="3627"/>
    </row>
    <row r="117" spans="2:20" x14ac:dyDescent="0.25">
      <c r="B117" s="3627"/>
      <c r="C117" s="3627"/>
      <c r="D117" s="3627"/>
      <c r="E117" s="3627"/>
      <c r="G117" s="3627"/>
      <c r="H117" s="3627"/>
      <c r="I117" s="3627"/>
      <c r="J117" s="3627"/>
      <c r="L117" s="3627"/>
      <c r="M117" s="3627"/>
      <c r="N117" s="3627"/>
      <c r="O117" s="3627"/>
      <c r="Q117" s="3627"/>
      <c r="R117" s="3627"/>
      <c r="S117" s="3627"/>
      <c r="T117" s="3627"/>
    </row>
    <row r="118" spans="2:20" x14ac:dyDescent="0.25">
      <c r="B118" s="3627"/>
      <c r="C118" s="3627"/>
      <c r="D118" s="3627"/>
      <c r="E118" s="3627"/>
      <c r="G118" s="3627"/>
      <c r="H118" s="3627"/>
      <c r="I118" s="3627"/>
      <c r="J118" s="3627"/>
      <c r="L118" s="3627"/>
      <c r="M118" s="3627"/>
      <c r="N118" s="3627"/>
      <c r="O118" s="3627"/>
      <c r="Q118" s="3627"/>
      <c r="R118" s="3627"/>
      <c r="S118" s="3627"/>
      <c r="T118" s="3627"/>
    </row>
    <row r="119" spans="2:20" ht="18.75" x14ac:dyDescent="0.25">
      <c r="B119" s="3630" t="s">
        <v>1212</v>
      </c>
      <c r="C119" s="3630"/>
      <c r="D119" s="3630"/>
      <c r="E119" s="3630"/>
      <c r="G119" s="3630" t="s">
        <v>1213</v>
      </c>
      <c r="H119" s="3630"/>
      <c r="I119" s="3630"/>
      <c r="J119" s="3630"/>
      <c r="L119" s="3630" t="s">
        <v>1214</v>
      </c>
      <c r="M119" s="3630"/>
      <c r="N119" s="3630"/>
      <c r="O119" s="3630"/>
      <c r="Q119" s="3628" t="s">
        <v>1215</v>
      </c>
      <c r="R119" s="3628"/>
      <c r="S119" s="3628"/>
      <c r="T119" s="3628"/>
    </row>
    <row r="120" spans="2:20" x14ac:dyDescent="0.25">
      <c r="B120" s="3629" t="s">
        <v>1191</v>
      </c>
      <c r="Q120" s="3629" t="s">
        <v>1191</v>
      </c>
    </row>
    <row r="122" spans="2:20" x14ac:dyDescent="0.25">
      <c r="B122" s="3627"/>
      <c r="C122" s="3627"/>
      <c r="D122" s="3627"/>
      <c r="E122" s="3627"/>
      <c r="G122" s="3627"/>
      <c r="H122" s="3627"/>
      <c r="I122" s="3627"/>
      <c r="J122" s="3627"/>
      <c r="L122" s="3627"/>
      <c r="M122" s="3627"/>
      <c r="N122" s="3627"/>
      <c r="O122" s="3627"/>
      <c r="Q122" s="3627"/>
      <c r="R122" s="3627"/>
      <c r="S122" s="3627"/>
      <c r="T122" s="3627"/>
    </row>
    <row r="123" spans="2:20" x14ac:dyDescent="0.25">
      <c r="B123" s="3627"/>
      <c r="C123" s="3627"/>
      <c r="D123" s="3627"/>
      <c r="E123" s="3627"/>
      <c r="G123" s="3627"/>
      <c r="H123" s="3627"/>
      <c r="I123" s="3627"/>
      <c r="J123" s="3627"/>
      <c r="L123" s="3627"/>
      <c r="M123" s="3627"/>
      <c r="N123" s="3627"/>
      <c r="O123" s="3627"/>
      <c r="Q123" s="3627"/>
      <c r="R123" s="3627"/>
      <c r="S123" s="3627"/>
      <c r="T123" s="3627"/>
    </row>
    <row r="124" spans="2:20" x14ac:dyDescent="0.25">
      <c r="B124" s="3627"/>
      <c r="C124" s="3627"/>
      <c r="D124" s="3627"/>
      <c r="E124" s="3627"/>
      <c r="G124" s="3627"/>
      <c r="H124" s="3627"/>
      <c r="I124" s="3627"/>
      <c r="J124" s="3627"/>
      <c r="L124" s="3627"/>
      <c r="M124" s="3627"/>
      <c r="N124" s="3627"/>
      <c r="O124" s="3627"/>
      <c r="Q124" s="3627"/>
      <c r="R124" s="3627"/>
      <c r="S124" s="3627"/>
      <c r="T124" s="3627"/>
    </row>
    <row r="125" spans="2:20" x14ac:dyDescent="0.25">
      <c r="B125" s="3627"/>
      <c r="C125" s="3627"/>
      <c r="D125" s="3627"/>
      <c r="E125" s="3627"/>
      <c r="G125" s="3627"/>
      <c r="H125" s="3627"/>
      <c r="I125" s="3627"/>
      <c r="J125" s="3627"/>
      <c r="L125" s="3627"/>
      <c r="M125" s="3627"/>
      <c r="N125" s="3627"/>
      <c r="O125" s="3627"/>
      <c r="Q125" s="3627"/>
      <c r="R125" s="3627"/>
      <c r="S125" s="3627"/>
      <c r="T125" s="3627"/>
    </row>
    <row r="126" spans="2:20" x14ac:dyDescent="0.25">
      <c r="B126" s="3627"/>
      <c r="C126" s="3627"/>
      <c r="D126" s="3627"/>
      <c r="E126" s="3627"/>
      <c r="G126" s="3627"/>
      <c r="H126" s="3627"/>
      <c r="I126" s="3627"/>
      <c r="J126" s="3627"/>
      <c r="L126" s="3627"/>
      <c r="M126" s="3627"/>
      <c r="N126" s="3627"/>
      <c r="O126" s="3627"/>
      <c r="Q126" s="3627"/>
      <c r="R126" s="3627"/>
      <c r="S126" s="3627"/>
      <c r="T126" s="3627"/>
    </row>
    <row r="127" spans="2:20" x14ac:dyDescent="0.25">
      <c r="B127" s="3627"/>
      <c r="C127" s="3627"/>
      <c r="D127" s="3627"/>
      <c r="E127" s="3627"/>
      <c r="G127" s="3627"/>
      <c r="H127" s="3627"/>
      <c r="I127" s="3627"/>
      <c r="J127" s="3627"/>
      <c r="L127" s="3627"/>
      <c r="M127" s="3627"/>
      <c r="N127" s="3627"/>
      <c r="O127" s="3627"/>
      <c r="Q127" s="3627"/>
      <c r="R127" s="3627"/>
      <c r="S127" s="3627"/>
      <c r="T127" s="3627"/>
    </row>
    <row r="128" spans="2:20" x14ac:dyDescent="0.25">
      <c r="B128" s="3627"/>
      <c r="C128" s="3627"/>
      <c r="D128" s="3627"/>
      <c r="E128" s="3627"/>
      <c r="G128" s="3627"/>
      <c r="H128" s="3627"/>
      <c r="I128" s="3627"/>
      <c r="J128" s="3627"/>
      <c r="L128" s="3627"/>
      <c r="M128" s="3627"/>
      <c r="N128" s="3627"/>
      <c r="O128" s="3627"/>
      <c r="Q128" s="3627"/>
      <c r="R128" s="3627"/>
      <c r="S128" s="3627"/>
      <c r="T128" s="3627"/>
    </row>
    <row r="129" spans="2:20" x14ac:dyDescent="0.25">
      <c r="B129" s="3627"/>
      <c r="C129" s="3627"/>
      <c r="D129" s="3627"/>
      <c r="E129" s="3627"/>
      <c r="G129" s="3627"/>
      <c r="H129" s="3627"/>
      <c r="I129" s="3627"/>
      <c r="J129" s="3627"/>
      <c r="L129" s="3627"/>
      <c r="M129" s="3627"/>
      <c r="N129" s="3627"/>
      <c r="O129" s="3627"/>
      <c r="Q129" s="3627"/>
      <c r="R129" s="3627"/>
      <c r="S129" s="3627"/>
      <c r="T129" s="3627"/>
    </row>
    <row r="130" spans="2:20" x14ac:dyDescent="0.25">
      <c r="B130" s="3627"/>
      <c r="C130" s="3627"/>
      <c r="D130" s="3627"/>
      <c r="E130" s="3627"/>
      <c r="G130" s="3627"/>
      <c r="H130" s="3627"/>
      <c r="I130" s="3627"/>
      <c r="J130" s="3627"/>
      <c r="L130" s="3627"/>
      <c r="M130" s="3627"/>
      <c r="N130" s="3627"/>
      <c r="O130" s="3627"/>
      <c r="Q130" s="3627"/>
      <c r="R130" s="3627"/>
      <c r="S130" s="3627"/>
      <c r="T130" s="3627"/>
    </row>
    <row r="131" spans="2:20" x14ac:dyDescent="0.25">
      <c r="B131" s="3627"/>
      <c r="C131" s="3627"/>
      <c r="D131" s="3627"/>
      <c r="E131" s="3627"/>
      <c r="G131" s="3627"/>
      <c r="H131" s="3627"/>
      <c r="I131" s="3627"/>
      <c r="J131" s="3627"/>
      <c r="L131" s="3627"/>
      <c r="M131" s="3627"/>
      <c r="N131" s="3627"/>
      <c r="O131" s="3627"/>
      <c r="Q131" s="3627"/>
      <c r="R131" s="3627"/>
      <c r="S131" s="3627"/>
      <c r="T131" s="3627"/>
    </row>
    <row r="132" spans="2:20" x14ac:dyDescent="0.25">
      <c r="B132" s="3627"/>
      <c r="C132" s="3627"/>
      <c r="D132" s="3627"/>
      <c r="E132" s="3627"/>
      <c r="G132" s="3627"/>
      <c r="H132" s="3627"/>
      <c r="I132" s="3627"/>
      <c r="J132" s="3627"/>
      <c r="L132" s="3627"/>
      <c r="M132" s="3627"/>
      <c r="N132" s="3627"/>
      <c r="O132" s="3627"/>
      <c r="Q132" s="3627"/>
      <c r="R132" s="3627"/>
      <c r="S132" s="3627"/>
      <c r="T132" s="3627"/>
    </row>
    <row r="133" spans="2:20" x14ac:dyDescent="0.25">
      <c r="B133" s="3627"/>
      <c r="C133" s="3627"/>
      <c r="D133" s="3627"/>
      <c r="E133" s="3627"/>
      <c r="G133" s="3627"/>
      <c r="H133" s="3627"/>
      <c r="I133" s="3627"/>
      <c r="J133" s="3627"/>
      <c r="L133" s="3627"/>
      <c r="M133" s="3627"/>
      <c r="N133" s="3627"/>
      <c r="O133" s="3627"/>
      <c r="Q133" s="3627"/>
      <c r="R133" s="3627"/>
      <c r="S133" s="3627"/>
      <c r="T133" s="3627"/>
    </row>
    <row r="134" spans="2:20" x14ac:dyDescent="0.25">
      <c r="B134" s="3627"/>
      <c r="C134" s="3627"/>
      <c r="D134" s="3627"/>
      <c r="E134" s="3627"/>
      <c r="G134" s="3627"/>
      <c r="H134" s="3627"/>
      <c r="I134" s="3627"/>
      <c r="J134" s="3627"/>
      <c r="L134" s="3627"/>
      <c r="M134" s="3627"/>
      <c r="N134" s="3627"/>
      <c r="O134" s="3627"/>
      <c r="Q134" s="3627"/>
      <c r="R134" s="3627"/>
      <c r="S134" s="3627"/>
      <c r="T134" s="3627"/>
    </row>
    <row r="135" spans="2:20" ht="18.75" x14ac:dyDescent="0.3">
      <c r="B135" s="3630" t="s">
        <v>1216</v>
      </c>
      <c r="C135" s="3630"/>
      <c r="D135" s="3630"/>
      <c r="E135" s="3630"/>
      <c r="G135" s="3628" t="s">
        <v>1217</v>
      </c>
      <c r="H135" s="3628"/>
      <c r="I135" s="3628"/>
      <c r="J135" s="3628"/>
      <c r="K135" s="3632"/>
      <c r="L135" s="3630" t="s">
        <v>1218</v>
      </c>
      <c r="M135" s="3630"/>
      <c r="N135" s="3630"/>
      <c r="O135" s="3630"/>
      <c r="P135" s="3623" t="s">
        <v>1000</v>
      </c>
      <c r="Q135" s="3630"/>
      <c r="R135" s="3630"/>
      <c r="S135" s="3630"/>
      <c r="T135" s="3630"/>
    </row>
    <row r="137" spans="2:20" ht="31.5" x14ac:dyDescent="0.25">
      <c r="B137" s="3633" t="s">
        <v>1219</v>
      </c>
      <c r="C137" s="3633"/>
      <c r="D137" s="3633"/>
      <c r="E137" s="3633"/>
      <c r="F137" s="3633"/>
      <c r="G137" s="3633"/>
      <c r="H137" s="3633"/>
      <c r="I137" s="3633"/>
      <c r="J137" s="3633"/>
      <c r="K137" s="3633"/>
      <c r="L137" s="3633"/>
      <c r="M137" s="3633"/>
      <c r="N137" s="3633"/>
      <c r="O137" s="3633"/>
      <c r="P137" s="3633"/>
      <c r="Q137" s="3633"/>
      <c r="R137" s="3633"/>
      <c r="S137" s="3633"/>
      <c r="T137" s="3633"/>
    </row>
    <row r="139" spans="2:20" ht="18.75" x14ac:dyDescent="0.3">
      <c r="B139" s="3634"/>
      <c r="C139" s="3634"/>
      <c r="D139" s="3634"/>
      <c r="E139" s="3634"/>
      <c r="G139" s="3627"/>
      <c r="H139" s="3627"/>
      <c r="I139" s="3627"/>
      <c r="J139" s="3627"/>
      <c r="L139" s="3627"/>
      <c r="M139" s="3627"/>
      <c r="N139" s="3627"/>
      <c r="O139" s="3627"/>
      <c r="Q139" s="3627"/>
      <c r="R139" s="3627"/>
      <c r="S139" s="3627"/>
      <c r="T139" s="3627"/>
    </row>
    <row r="140" spans="2:20" ht="23.25" customHeight="1" x14ac:dyDescent="0.3">
      <c r="B140" s="3635" t="s">
        <v>1220</v>
      </c>
      <c r="C140" s="3635"/>
      <c r="D140" s="3635"/>
      <c r="E140" s="3635"/>
      <c r="F140" s="3632"/>
      <c r="G140" s="3636" t="s">
        <v>1221</v>
      </c>
      <c r="H140" s="3636"/>
      <c r="I140" s="3636"/>
      <c r="J140" s="3636"/>
      <c r="L140" s="3635" t="s">
        <v>1222</v>
      </c>
      <c r="M140" s="3635"/>
      <c r="N140" s="3635"/>
      <c r="O140" s="3635"/>
      <c r="Q140" s="3627"/>
      <c r="R140" s="3627"/>
      <c r="S140" s="3627"/>
      <c r="T140" s="3627"/>
    </row>
    <row r="141" spans="2:20" ht="18.75" x14ac:dyDescent="0.3">
      <c r="B141" s="3634"/>
      <c r="C141" s="3634"/>
      <c r="D141" s="3634"/>
      <c r="E141" s="3634"/>
      <c r="G141" s="3636"/>
      <c r="H141" s="3636"/>
      <c r="I141" s="3636"/>
      <c r="J141" s="3636"/>
      <c r="L141" s="3627"/>
      <c r="M141" s="3627"/>
      <c r="N141" s="3627"/>
      <c r="O141" s="3627"/>
      <c r="Q141" s="3627"/>
      <c r="R141" s="3627"/>
      <c r="S141" s="3627"/>
      <c r="T141" s="3627"/>
    </row>
    <row r="142" spans="2:20" ht="18.75" x14ac:dyDescent="0.25">
      <c r="B142" s="3637" t="s">
        <v>1223</v>
      </c>
      <c r="C142" s="3637"/>
      <c r="D142" s="3637"/>
      <c r="E142" s="3637"/>
      <c r="G142" s="3627"/>
      <c r="H142" s="3627"/>
      <c r="I142" s="3627"/>
      <c r="J142" s="3627"/>
      <c r="L142" s="3635" t="s">
        <v>1224</v>
      </c>
      <c r="M142" s="3635"/>
      <c r="N142" s="3635"/>
      <c r="O142" s="3635"/>
      <c r="Q142" s="3627"/>
      <c r="R142" s="3627"/>
      <c r="S142" s="3627"/>
      <c r="T142" s="3627"/>
    </row>
    <row r="143" spans="2:20" ht="23.25" customHeight="1" x14ac:dyDescent="0.3">
      <c r="B143" s="3634"/>
      <c r="C143" s="3634"/>
      <c r="D143" s="3634"/>
      <c r="E143" s="3634"/>
      <c r="G143" s="3635" t="s">
        <v>1225</v>
      </c>
      <c r="H143" s="3635"/>
      <c r="I143" s="3635"/>
      <c r="J143" s="3635"/>
      <c r="L143" s="3627"/>
      <c r="M143" s="3627"/>
      <c r="N143" s="3627"/>
      <c r="O143" s="3627"/>
      <c r="Q143" s="3627"/>
      <c r="R143" s="3627"/>
      <c r="S143" s="3627"/>
      <c r="T143" s="3627"/>
    </row>
    <row r="144" spans="2:20" ht="18.75" customHeight="1" x14ac:dyDescent="0.25">
      <c r="B144" s="3636" t="s">
        <v>1226</v>
      </c>
      <c r="C144" s="3636"/>
      <c r="D144" s="3636"/>
      <c r="E144" s="3636"/>
      <c r="G144" s="3627"/>
      <c r="H144" s="3627"/>
      <c r="I144" s="3627"/>
      <c r="J144" s="3627"/>
      <c r="L144" s="3635" t="s">
        <v>1227</v>
      </c>
      <c r="M144" s="3635"/>
      <c r="N144" s="3635"/>
      <c r="O144" s="3635"/>
      <c r="Q144" s="3627"/>
      <c r="R144" s="3627"/>
      <c r="S144" s="3627"/>
      <c r="T144" s="3627"/>
    </row>
    <row r="145" spans="2:21" ht="18.75" customHeight="1" x14ac:dyDescent="0.25">
      <c r="B145" s="3636"/>
      <c r="C145" s="3636"/>
      <c r="D145" s="3636"/>
      <c r="E145" s="3636"/>
      <c r="G145" s="3635" t="s">
        <v>1228</v>
      </c>
      <c r="H145" s="3635"/>
      <c r="I145" s="3635"/>
      <c r="J145" s="3635"/>
      <c r="L145" s="3627"/>
      <c r="M145" s="3627"/>
      <c r="N145" s="3627"/>
      <c r="O145" s="3627"/>
      <c r="Q145" s="3627"/>
      <c r="R145" s="3627"/>
      <c r="S145" s="3627"/>
      <c r="T145" s="3627"/>
    </row>
    <row r="146" spans="2:21" ht="18.75" x14ac:dyDescent="0.3">
      <c r="B146" s="3634"/>
      <c r="C146" s="3634"/>
      <c r="D146" s="3634"/>
      <c r="E146" s="3634"/>
      <c r="G146" s="3627"/>
      <c r="H146" s="3627"/>
      <c r="I146" s="3627"/>
      <c r="J146" s="3627"/>
      <c r="L146" s="3636" t="s">
        <v>1229</v>
      </c>
      <c r="M146" s="3636"/>
      <c r="N146" s="3636"/>
      <c r="O146" s="3636"/>
      <c r="Q146" s="3627"/>
      <c r="R146" s="3627"/>
      <c r="S146" s="3627"/>
      <c r="T146" s="3627"/>
    </row>
    <row r="147" spans="2:21" ht="18.75" customHeight="1" x14ac:dyDescent="0.25">
      <c r="B147" s="3636" t="s">
        <v>1230</v>
      </c>
      <c r="C147" s="3636"/>
      <c r="D147" s="3636"/>
      <c r="E147" s="3636"/>
      <c r="G147" s="3636" t="s">
        <v>1231</v>
      </c>
      <c r="H147" s="3636"/>
      <c r="I147" s="3636"/>
      <c r="J147" s="3636"/>
      <c r="L147" s="3636"/>
      <c r="M147" s="3636"/>
      <c r="N147" s="3636"/>
      <c r="O147" s="3636"/>
      <c r="Q147" s="3627"/>
      <c r="R147" s="3627"/>
      <c r="S147" s="3627"/>
      <c r="T147" s="3627"/>
    </row>
    <row r="148" spans="2:21" ht="23.25" customHeight="1" x14ac:dyDescent="0.25">
      <c r="B148" s="3636"/>
      <c r="C148" s="3636"/>
      <c r="D148" s="3636"/>
      <c r="E148" s="3636"/>
      <c r="G148" s="3636"/>
      <c r="H148" s="3636"/>
      <c r="I148" s="3636"/>
      <c r="J148" s="3636"/>
      <c r="L148" s="3627"/>
      <c r="M148" s="3627"/>
      <c r="N148" s="3627"/>
      <c r="O148" s="3627"/>
      <c r="Q148" s="3627"/>
      <c r="R148" s="3627"/>
      <c r="S148" s="3627"/>
      <c r="T148" s="3627"/>
    </row>
    <row r="149" spans="2:21" ht="18.75" x14ac:dyDescent="0.25">
      <c r="B149" s="3627"/>
      <c r="C149" s="3627"/>
      <c r="D149" s="3627"/>
      <c r="E149" s="3627"/>
      <c r="G149" s="3627"/>
      <c r="H149" s="3627"/>
      <c r="I149" s="3627"/>
      <c r="J149" s="3627"/>
      <c r="L149" s="3635" t="s">
        <v>1232</v>
      </c>
      <c r="M149" s="3635"/>
      <c r="N149" s="3635"/>
      <c r="O149" s="3635"/>
      <c r="Q149" s="3627"/>
      <c r="R149" s="3627"/>
      <c r="S149" s="3627"/>
      <c r="T149" s="3627"/>
    </row>
    <row r="150" spans="2:21" ht="18.75" x14ac:dyDescent="0.25">
      <c r="B150" s="3635" t="s">
        <v>1233</v>
      </c>
      <c r="C150" s="3635"/>
      <c r="D150" s="3635"/>
      <c r="E150" s="3635"/>
      <c r="G150" s="3635" t="s">
        <v>1234</v>
      </c>
      <c r="H150" s="3635"/>
      <c r="I150" s="3635"/>
      <c r="J150" s="3635"/>
      <c r="L150" s="3627"/>
      <c r="M150" s="3627"/>
      <c r="N150" s="3627"/>
      <c r="O150" s="3627"/>
      <c r="Q150" s="3627"/>
      <c r="R150" s="3627"/>
      <c r="S150" s="3627"/>
      <c r="T150" s="3627"/>
    </row>
    <row r="151" spans="2:21" x14ac:dyDescent="0.25">
      <c r="B151" s="3627"/>
      <c r="C151" s="3627"/>
      <c r="D151" s="3627"/>
      <c r="E151" s="3627"/>
      <c r="G151" s="3627"/>
      <c r="H151" s="3627"/>
      <c r="I151" s="3627"/>
      <c r="J151" s="3627"/>
      <c r="L151" s="3627"/>
      <c r="M151" s="3627"/>
      <c r="N151" s="3627"/>
      <c r="O151" s="3627"/>
      <c r="Q151" s="3627"/>
      <c r="R151" s="3627"/>
      <c r="S151" s="3627"/>
      <c r="T151" s="3627"/>
    </row>
    <row r="152" spans="2:21" ht="18.75" x14ac:dyDescent="0.3">
      <c r="B152" s="3638"/>
      <c r="C152" s="3638"/>
      <c r="D152" s="3638"/>
      <c r="E152" s="3638"/>
      <c r="G152" s="3638"/>
      <c r="H152" s="3638"/>
      <c r="I152" s="3638"/>
      <c r="J152" s="3638"/>
      <c r="L152" s="3638"/>
      <c r="M152" s="3638"/>
      <c r="N152" s="3638"/>
      <c r="O152" s="3638"/>
      <c r="P152" s="3632"/>
      <c r="Q152" s="3630" t="s">
        <v>1235</v>
      </c>
      <c r="R152" s="3630"/>
      <c r="S152" s="3630"/>
      <c r="T152" s="3630"/>
      <c r="U152" s="3623" t="s">
        <v>1000</v>
      </c>
    </row>
    <row r="155" spans="2:21" x14ac:dyDescent="0.25">
      <c r="B155" s="3627"/>
      <c r="C155" s="3627"/>
      <c r="D155" s="3627"/>
      <c r="E155" s="3627"/>
      <c r="G155" s="3627"/>
      <c r="H155" s="3627"/>
      <c r="I155" s="3627"/>
      <c r="J155" s="3627"/>
      <c r="L155" s="3627"/>
      <c r="M155" s="3627"/>
      <c r="N155" s="3627"/>
      <c r="O155" s="3627"/>
      <c r="Q155" s="3627"/>
      <c r="R155" s="3627"/>
      <c r="S155" s="3627"/>
      <c r="T155" s="3627"/>
    </row>
    <row r="156" spans="2:21" x14ac:dyDescent="0.25">
      <c r="B156" s="3627"/>
      <c r="C156" s="3627"/>
      <c r="D156" s="3627"/>
      <c r="E156" s="3627"/>
      <c r="G156" s="3627"/>
      <c r="H156" s="3627"/>
      <c r="I156" s="3627"/>
      <c r="J156" s="3627"/>
      <c r="L156" s="3627"/>
      <c r="M156" s="3627"/>
      <c r="N156" s="3627"/>
      <c r="O156" s="3627"/>
      <c r="Q156" s="3627"/>
      <c r="R156" s="3627"/>
      <c r="S156" s="3627"/>
      <c r="T156" s="3627"/>
    </row>
    <row r="157" spans="2:21" x14ac:dyDescent="0.25">
      <c r="B157" s="3627"/>
      <c r="C157" s="3627"/>
      <c r="D157" s="3627"/>
      <c r="E157" s="3627"/>
      <c r="G157" s="3627"/>
      <c r="H157" s="3627"/>
      <c r="I157" s="3627"/>
      <c r="J157" s="3627"/>
      <c r="L157" s="3627"/>
      <c r="M157" s="3627"/>
      <c r="N157" s="3627"/>
      <c r="O157" s="3627"/>
      <c r="Q157" s="3627"/>
      <c r="R157" s="3627"/>
      <c r="S157" s="3627"/>
      <c r="T157" s="3627"/>
    </row>
    <row r="158" spans="2:21" x14ac:dyDescent="0.25">
      <c r="B158" s="3627"/>
      <c r="C158" s="3627"/>
      <c r="D158" s="3627"/>
      <c r="E158" s="3627"/>
      <c r="G158" s="3627"/>
      <c r="H158" s="3627"/>
      <c r="I158" s="3627"/>
      <c r="J158" s="3627"/>
      <c r="L158" s="3627"/>
      <c r="M158" s="3627"/>
      <c r="N158" s="3627"/>
      <c r="O158" s="3627"/>
      <c r="Q158" s="3627"/>
      <c r="R158" s="3627"/>
      <c r="S158" s="3627"/>
      <c r="T158" s="3627"/>
    </row>
    <row r="159" spans="2:21" x14ac:dyDescent="0.25">
      <c r="B159" s="3627"/>
      <c r="C159" s="3627"/>
      <c r="D159" s="3627"/>
      <c r="E159" s="3627"/>
      <c r="G159" s="3627"/>
      <c r="H159" s="3627"/>
      <c r="I159" s="3627"/>
      <c r="J159" s="3627"/>
      <c r="L159" s="3627"/>
      <c r="M159" s="3627"/>
      <c r="N159" s="3627"/>
      <c r="O159" s="3627"/>
      <c r="Q159" s="3627"/>
      <c r="R159" s="3627"/>
      <c r="S159" s="3627"/>
      <c r="T159" s="3627"/>
    </row>
    <row r="160" spans="2:21" x14ac:dyDescent="0.25">
      <c r="B160" s="3627"/>
      <c r="C160" s="3627"/>
      <c r="D160" s="3627"/>
      <c r="E160" s="3627"/>
      <c r="G160" s="3627"/>
      <c r="H160" s="3627"/>
      <c r="I160" s="3627"/>
      <c r="J160" s="3627"/>
      <c r="L160" s="3627"/>
      <c r="M160" s="3627"/>
      <c r="N160" s="3627"/>
      <c r="O160" s="3627"/>
      <c r="Q160" s="3627"/>
      <c r="R160" s="3627"/>
      <c r="S160" s="3627"/>
      <c r="T160" s="3627"/>
    </row>
    <row r="161" spans="1:21" x14ac:dyDescent="0.25">
      <c r="B161" s="3627"/>
      <c r="C161" s="3627"/>
      <c r="D161" s="3627"/>
      <c r="E161" s="3627"/>
      <c r="G161" s="3627"/>
      <c r="H161" s="3627"/>
      <c r="I161" s="3627"/>
      <c r="J161" s="3627"/>
      <c r="L161" s="3627"/>
      <c r="M161" s="3627"/>
      <c r="N161" s="3627"/>
      <c r="O161" s="3627"/>
      <c r="Q161" s="3627"/>
      <c r="R161" s="3627"/>
      <c r="S161" s="3627"/>
      <c r="T161" s="3627"/>
    </row>
    <row r="162" spans="1:21" x14ac:dyDescent="0.25">
      <c r="B162" s="3627"/>
      <c r="C162" s="3627"/>
      <c r="D162" s="3627"/>
      <c r="E162" s="3627"/>
      <c r="G162" s="3627"/>
      <c r="H162" s="3627"/>
      <c r="I162" s="3627"/>
      <c r="J162" s="3627"/>
      <c r="L162" s="3627"/>
      <c r="M162" s="3627"/>
      <c r="N162" s="3627"/>
      <c r="O162" s="3627"/>
      <c r="Q162" s="3627"/>
      <c r="R162" s="3627"/>
      <c r="S162" s="3627"/>
      <c r="T162" s="3627"/>
    </row>
    <row r="163" spans="1:21" x14ac:dyDescent="0.25">
      <c r="B163" s="3627"/>
      <c r="C163" s="3627"/>
      <c r="D163" s="3627"/>
      <c r="E163" s="3627"/>
      <c r="G163" s="3627"/>
      <c r="H163" s="3627"/>
      <c r="I163" s="3627"/>
      <c r="J163" s="3627"/>
      <c r="L163" s="3627"/>
      <c r="M163" s="3627"/>
      <c r="N163" s="3627"/>
      <c r="O163" s="3627"/>
      <c r="Q163" s="3627"/>
      <c r="R163" s="3627"/>
      <c r="S163" s="3627"/>
      <c r="T163" s="3627"/>
    </row>
    <row r="164" spans="1:21" x14ac:dyDescent="0.25">
      <c r="B164" s="3627"/>
      <c r="C164" s="3627"/>
      <c r="D164" s="3627"/>
      <c r="E164" s="3627"/>
      <c r="G164" s="3627"/>
      <c r="H164" s="3627"/>
      <c r="I164" s="3627"/>
      <c r="J164" s="3627"/>
      <c r="L164" s="3627"/>
      <c r="M164" s="3627"/>
      <c r="N164" s="3627"/>
      <c r="O164" s="3627"/>
      <c r="Q164" s="3627"/>
      <c r="R164" s="3627"/>
      <c r="S164" s="3627"/>
      <c r="T164" s="3627"/>
    </row>
    <row r="165" spans="1:21" x14ac:dyDescent="0.25">
      <c r="B165" s="3627"/>
      <c r="C165" s="3627"/>
      <c r="D165" s="3627"/>
      <c r="E165" s="3627"/>
      <c r="G165" s="3627"/>
      <c r="H165" s="3627"/>
      <c r="I165" s="3627"/>
      <c r="J165" s="3627"/>
      <c r="L165" s="3627"/>
      <c r="M165" s="3627"/>
      <c r="N165" s="3627"/>
      <c r="O165" s="3627"/>
      <c r="Q165" s="3627"/>
      <c r="R165" s="3627"/>
      <c r="S165" s="3627"/>
      <c r="T165" s="3627"/>
    </row>
    <row r="166" spans="1:21" x14ac:dyDescent="0.25">
      <c r="B166" s="3627"/>
      <c r="C166" s="3627"/>
      <c r="D166" s="3627"/>
      <c r="E166" s="3627"/>
      <c r="G166" s="3627"/>
      <c r="H166" s="3627"/>
      <c r="I166" s="3627"/>
      <c r="J166" s="3627"/>
      <c r="L166" s="3627"/>
      <c r="M166" s="3627"/>
      <c r="N166" s="3627"/>
      <c r="O166" s="3627"/>
      <c r="Q166" s="3627"/>
      <c r="R166" s="3627"/>
      <c r="S166" s="3627"/>
      <c r="T166" s="3627"/>
    </row>
    <row r="167" spans="1:21" x14ac:dyDescent="0.25">
      <c r="B167" s="3627"/>
      <c r="C167" s="3627"/>
      <c r="D167" s="3627"/>
      <c r="E167" s="3627"/>
      <c r="G167" s="3627"/>
      <c r="H167" s="3627"/>
      <c r="I167" s="3627"/>
      <c r="J167" s="3627"/>
      <c r="L167" s="3627"/>
      <c r="M167" s="3627"/>
      <c r="N167" s="3627"/>
      <c r="O167" s="3627"/>
      <c r="Q167" s="3627"/>
      <c r="R167" s="3627"/>
      <c r="S167" s="3627"/>
      <c r="T167" s="3627"/>
    </row>
    <row r="168" spans="1:21" ht="18.75" x14ac:dyDescent="0.25">
      <c r="A168" s="3623" t="s">
        <v>1000</v>
      </c>
      <c r="B168" s="3630" t="s">
        <v>1236</v>
      </c>
      <c r="C168" s="3630"/>
      <c r="D168" s="3630"/>
      <c r="E168" s="3630"/>
      <c r="F168" s="3623" t="s">
        <v>1000</v>
      </c>
      <c r="G168" s="3630" t="s">
        <v>1237</v>
      </c>
      <c r="H168" s="3630"/>
      <c r="I168" s="3630"/>
      <c r="J168" s="3630"/>
      <c r="K168" s="3623" t="s">
        <v>1000</v>
      </c>
      <c r="L168" s="3630" t="s">
        <v>1238</v>
      </c>
      <c r="M168" s="3630"/>
      <c r="N168" s="3630"/>
      <c r="O168" s="3630"/>
      <c r="P168" s="3623" t="s">
        <v>1000</v>
      </c>
      <c r="Q168" s="3630" t="s">
        <v>1239</v>
      </c>
      <c r="R168" s="3630"/>
      <c r="S168" s="3630"/>
      <c r="T168" s="3630"/>
      <c r="U168" s="3623" t="s">
        <v>1000</v>
      </c>
    </row>
    <row r="171" spans="1:21" x14ac:dyDescent="0.25">
      <c r="B171" s="3627"/>
      <c r="C171" s="3627"/>
      <c r="D171" s="3627"/>
      <c r="E171" s="3627"/>
      <c r="G171" s="3627"/>
      <c r="H171" s="3627"/>
      <c r="I171" s="3627"/>
      <c r="J171" s="3627"/>
      <c r="L171" s="3627"/>
      <c r="M171" s="3627"/>
      <c r="N171" s="3627"/>
      <c r="O171" s="3627"/>
      <c r="Q171" s="3627"/>
      <c r="R171" s="3627"/>
      <c r="S171" s="3627"/>
      <c r="T171" s="3627"/>
    </row>
    <row r="172" spans="1:21" x14ac:dyDescent="0.25">
      <c r="B172" s="3627"/>
      <c r="C172" s="3627"/>
      <c r="D172" s="3627"/>
      <c r="E172" s="3627"/>
      <c r="G172" s="3627"/>
      <c r="H172" s="3627"/>
      <c r="I172" s="3627"/>
      <c r="J172" s="3627"/>
      <c r="L172" s="3627"/>
      <c r="M172" s="3627"/>
      <c r="N172" s="3627"/>
      <c r="O172" s="3627"/>
      <c r="Q172" s="3627"/>
      <c r="R172" s="3627"/>
      <c r="S172" s="3627"/>
      <c r="T172" s="3627"/>
    </row>
    <row r="173" spans="1:21" x14ac:dyDescent="0.25">
      <c r="B173" s="3627"/>
      <c r="C173" s="3627"/>
      <c r="D173" s="3627"/>
      <c r="E173" s="3627"/>
      <c r="G173" s="3627"/>
      <c r="H173" s="3627"/>
      <c r="I173" s="3627"/>
      <c r="J173" s="3627"/>
      <c r="L173" s="3627"/>
      <c r="M173" s="3627"/>
      <c r="N173" s="3627"/>
      <c r="O173" s="3627"/>
      <c r="Q173" s="3627"/>
      <c r="R173" s="3627"/>
      <c r="S173" s="3627"/>
      <c r="T173" s="3627"/>
    </row>
    <row r="174" spans="1:21" x14ac:dyDescent="0.25">
      <c r="B174" s="3627"/>
      <c r="C174" s="3627"/>
      <c r="D174" s="3627"/>
      <c r="E174" s="3627"/>
      <c r="G174" s="3627"/>
      <c r="H174" s="3627"/>
      <c r="I174" s="3627"/>
      <c r="J174" s="3627"/>
      <c r="L174" s="3627"/>
      <c r="M174" s="3627"/>
      <c r="N174" s="3627"/>
      <c r="O174" s="3627"/>
      <c r="Q174" s="3627"/>
      <c r="R174" s="3627"/>
      <c r="S174" s="3627"/>
      <c r="T174" s="3627"/>
    </row>
    <row r="175" spans="1:21" x14ac:dyDescent="0.25">
      <c r="B175" s="3627"/>
      <c r="C175" s="3627"/>
      <c r="D175" s="3627"/>
      <c r="E175" s="3627"/>
      <c r="G175" s="3627"/>
      <c r="H175" s="3627"/>
      <c r="I175" s="3627"/>
      <c r="J175" s="3627"/>
      <c r="L175" s="3627"/>
      <c r="M175" s="3627"/>
      <c r="N175" s="3627"/>
      <c r="O175" s="3627"/>
      <c r="Q175" s="3627"/>
      <c r="R175" s="3627"/>
      <c r="S175" s="3627"/>
      <c r="T175" s="3627"/>
    </row>
    <row r="176" spans="1:21" x14ac:dyDescent="0.25">
      <c r="B176" s="3627"/>
      <c r="C176" s="3627"/>
      <c r="D176" s="3627"/>
      <c r="E176" s="3627"/>
      <c r="G176" s="3627"/>
      <c r="H176" s="3627"/>
      <c r="I176" s="3627"/>
      <c r="J176" s="3627"/>
      <c r="L176" s="3627"/>
      <c r="M176" s="3627"/>
      <c r="N176" s="3627"/>
      <c r="O176" s="3627"/>
      <c r="Q176" s="3627"/>
      <c r="R176" s="3627"/>
      <c r="S176" s="3627"/>
      <c r="T176" s="3627"/>
    </row>
    <row r="177" spans="2:21" x14ac:dyDescent="0.25">
      <c r="B177" s="3627"/>
      <c r="C177" s="3627"/>
      <c r="D177" s="3627"/>
      <c r="E177" s="3627"/>
      <c r="G177" s="3627"/>
      <c r="H177" s="3627"/>
      <c r="I177" s="3627"/>
      <c r="J177" s="3627"/>
      <c r="L177" s="3627"/>
      <c r="M177" s="3627"/>
      <c r="N177" s="3627"/>
      <c r="O177" s="3627"/>
      <c r="Q177" s="3627"/>
      <c r="R177" s="3627"/>
      <c r="S177" s="3627"/>
      <c r="T177" s="3627"/>
    </row>
    <row r="178" spans="2:21" x14ac:dyDescent="0.25">
      <c r="B178" s="3627"/>
      <c r="C178" s="3627"/>
      <c r="D178" s="3627"/>
      <c r="E178" s="3627"/>
      <c r="G178" s="3627"/>
      <c r="H178" s="3627"/>
      <c r="I178" s="3627"/>
      <c r="J178" s="3627"/>
      <c r="L178" s="3627"/>
      <c r="M178" s="3627"/>
      <c r="N178" s="3627"/>
      <c r="O178" s="3627"/>
      <c r="Q178" s="3627"/>
      <c r="R178" s="3627"/>
      <c r="S178" s="3627"/>
      <c r="T178" s="3627"/>
    </row>
    <row r="179" spans="2:21" x14ac:dyDescent="0.25">
      <c r="B179" s="3627"/>
      <c r="C179" s="3627"/>
      <c r="D179" s="3627"/>
      <c r="E179" s="3627"/>
      <c r="G179" s="3627"/>
      <c r="H179" s="3627"/>
      <c r="I179" s="3627"/>
      <c r="J179" s="3627"/>
      <c r="L179" s="3627"/>
      <c r="M179" s="3627"/>
      <c r="N179" s="3627"/>
      <c r="O179" s="3627"/>
      <c r="Q179" s="3627"/>
      <c r="R179" s="3627"/>
      <c r="S179" s="3627"/>
      <c r="T179" s="3627"/>
    </row>
    <row r="180" spans="2:21" x14ac:dyDescent="0.25">
      <c r="B180" s="3627"/>
      <c r="C180" s="3627"/>
      <c r="D180" s="3627"/>
      <c r="E180" s="3627"/>
      <c r="G180" s="3627"/>
      <c r="H180" s="3627"/>
      <c r="I180" s="3627"/>
      <c r="J180" s="3627"/>
      <c r="L180" s="3627"/>
      <c r="M180" s="3627"/>
      <c r="N180" s="3627"/>
      <c r="O180" s="3627"/>
      <c r="Q180" s="3627"/>
      <c r="R180" s="3627"/>
      <c r="S180" s="3627"/>
      <c r="T180" s="3627"/>
    </row>
    <row r="181" spans="2:21" x14ac:dyDescent="0.25">
      <c r="B181" s="3627"/>
      <c r="C181" s="3627"/>
      <c r="D181" s="3627"/>
      <c r="E181" s="3627"/>
      <c r="G181" s="3627"/>
      <c r="H181" s="3627"/>
      <c r="I181" s="3627"/>
      <c r="J181" s="3627"/>
      <c r="L181" s="3627"/>
      <c r="M181" s="3627"/>
      <c r="N181" s="3627"/>
      <c r="O181" s="3627"/>
      <c r="Q181" s="3627"/>
      <c r="R181" s="3627"/>
      <c r="S181" s="3627"/>
      <c r="T181" s="3627"/>
    </row>
    <row r="182" spans="2:21" x14ac:dyDescent="0.25">
      <c r="B182" s="3627"/>
      <c r="C182" s="3627"/>
      <c r="D182" s="3627"/>
      <c r="E182" s="3627"/>
      <c r="G182" s="3627"/>
      <c r="H182" s="3627"/>
      <c r="I182" s="3627"/>
      <c r="J182" s="3627"/>
      <c r="L182" s="3627"/>
      <c r="M182" s="3627"/>
      <c r="N182" s="3627"/>
      <c r="O182" s="3627"/>
      <c r="Q182" s="3627"/>
      <c r="R182" s="3627"/>
      <c r="S182" s="3627"/>
      <c r="T182" s="3627"/>
    </row>
    <row r="183" spans="2:21" x14ac:dyDescent="0.25">
      <c r="B183" s="3627"/>
      <c r="C183" s="3627"/>
      <c r="D183" s="3627"/>
      <c r="E183" s="3627"/>
      <c r="G183" s="3627"/>
      <c r="H183" s="3627"/>
      <c r="I183" s="3627"/>
      <c r="J183" s="3627"/>
      <c r="L183" s="3627"/>
      <c r="M183" s="3627"/>
      <c r="N183" s="3627"/>
      <c r="O183" s="3627"/>
      <c r="Q183" s="3627"/>
      <c r="R183" s="3627"/>
      <c r="S183" s="3627"/>
      <c r="T183" s="3627"/>
    </row>
    <row r="184" spans="2:21" ht="18.75" x14ac:dyDescent="0.25">
      <c r="B184" s="3630" t="s">
        <v>1240</v>
      </c>
      <c r="C184" s="3630"/>
      <c r="D184" s="3630"/>
      <c r="E184" s="3630"/>
      <c r="G184" s="3630" t="s">
        <v>1241</v>
      </c>
      <c r="H184" s="3630"/>
      <c r="I184" s="3630"/>
      <c r="J184" s="3630"/>
      <c r="L184" s="3630" t="s">
        <v>1242</v>
      </c>
      <c r="M184" s="3630"/>
      <c r="N184" s="3630"/>
      <c r="O184" s="3630"/>
      <c r="Q184" s="3630" t="s">
        <v>1243</v>
      </c>
      <c r="R184" s="3630"/>
      <c r="S184" s="3630"/>
      <c r="T184" s="3630"/>
      <c r="U184" s="3623" t="s">
        <v>1000</v>
      </c>
    </row>
    <row r="187" spans="2:21" ht="31.5" x14ac:dyDescent="0.25">
      <c r="B187" s="3639" t="s">
        <v>1244</v>
      </c>
      <c r="C187" s="3639"/>
      <c r="D187" s="3639"/>
      <c r="E187" s="3639"/>
      <c r="F187" s="3639"/>
      <c r="G187" s="3639"/>
      <c r="H187" s="3639"/>
      <c r="I187" s="3639"/>
      <c r="J187" s="3639"/>
      <c r="K187" s="3639"/>
      <c r="L187" s="3639"/>
      <c r="M187" s="3639"/>
      <c r="N187" s="3639"/>
      <c r="O187" s="3639"/>
      <c r="P187" s="3639"/>
      <c r="Q187" s="3639"/>
      <c r="R187" s="3639"/>
      <c r="S187" s="3639"/>
      <c r="T187" s="3639"/>
    </row>
    <row r="189" spans="2:21" x14ac:dyDescent="0.25">
      <c r="B189" s="3627"/>
      <c r="C189" s="3627"/>
      <c r="D189" s="3627"/>
      <c r="E189" s="3627"/>
      <c r="G189" s="3627"/>
      <c r="H189" s="3627"/>
      <c r="I189" s="3627"/>
      <c r="J189" s="3627"/>
      <c r="L189" s="3627"/>
      <c r="M189" s="3627"/>
      <c r="N189" s="3627"/>
      <c r="O189" s="3627"/>
      <c r="Q189" s="3627"/>
      <c r="R189" s="3627"/>
      <c r="S189" s="3627"/>
      <c r="T189" s="3627"/>
    </row>
    <row r="190" spans="2:21" x14ac:dyDescent="0.25">
      <c r="B190" s="3627"/>
      <c r="C190" s="3627"/>
      <c r="D190" s="3627"/>
      <c r="E190" s="3627"/>
      <c r="G190" s="3627"/>
      <c r="H190" s="3627"/>
      <c r="I190" s="3627"/>
      <c r="J190" s="3627"/>
      <c r="L190" s="3627"/>
      <c r="M190" s="3627"/>
      <c r="N190" s="3627"/>
      <c r="O190" s="3627"/>
      <c r="Q190" s="3627"/>
      <c r="R190" s="3627"/>
      <c r="S190" s="3627"/>
      <c r="T190" s="3627"/>
    </row>
    <row r="191" spans="2:21" x14ac:dyDescent="0.25">
      <c r="B191" s="3627"/>
      <c r="C191" s="3627"/>
      <c r="D191" s="3627"/>
      <c r="E191" s="3627"/>
      <c r="G191" s="3627"/>
      <c r="H191" s="3627"/>
      <c r="I191" s="3627"/>
      <c r="J191" s="3627"/>
      <c r="L191" s="3627"/>
      <c r="M191" s="3627"/>
      <c r="N191" s="3627"/>
      <c r="O191" s="3627"/>
      <c r="Q191" s="3627"/>
      <c r="R191" s="3627"/>
      <c r="S191" s="3627"/>
      <c r="T191" s="3627"/>
    </row>
    <row r="192" spans="2:21" x14ac:dyDescent="0.25">
      <c r="B192" s="3627"/>
      <c r="C192" s="3627"/>
      <c r="D192" s="3627"/>
      <c r="E192" s="3627"/>
      <c r="G192" s="3627"/>
      <c r="H192" s="3627"/>
      <c r="I192" s="3627"/>
      <c r="J192" s="3627"/>
      <c r="L192" s="3627"/>
      <c r="M192" s="3627"/>
      <c r="N192" s="3627"/>
      <c r="O192" s="3627"/>
      <c r="Q192" s="3627"/>
      <c r="R192" s="3627"/>
      <c r="S192" s="3627"/>
      <c r="T192" s="3627"/>
    </row>
    <row r="193" spans="1:20" x14ac:dyDescent="0.25">
      <c r="B193" s="3627"/>
      <c r="C193" s="3627"/>
      <c r="D193" s="3627"/>
      <c r="E193" s="3627"/>
      <c r="G193" s="3627"/>
      <c r="H193" s="3627"/>
      <c r="I193" s="3627"/>
      <c r="J193" s="3627"/>
      <c r="L193" s="3627"/>
      <c r="M193" s="3627"/>
      <c r="N193" s="3627"/>
      <c r="O193" s="3627"/>
      <c r="Q193" s="3627"/>
      <c r="R193" s="3627"/>
      <c r="S193" s="3627"/>
      <c r="T193" s="3627"/>
    </row>
    <row r="194" spans="1:20" x14ac:dyDescent="0.25">
      <c r="B194" s="3627"/>
      <c r="C194" s="3627"/>
      <c r="D194" s="3627"/>
      <c r="E194" s="3627"/>
      <c r="G194" s="3627"/>
      <c r="H194" s="3627"/>
      <c r="I194" s="3627"/>
      <c r="J194" s="3627"/>
      <c r="L194" s="3627"/>
      <c r="M194" s="3627"/>
      <c r="N194" s="3627"/>
      <c r="O194" s="3627"/>
      <c r="Q194" s="3627"/>
      <c r="R194" s="3627"/>
      <c r="S194" s="3627"/>
      <c r="T194" s="3627"/>
    </row>
    <row r="195" spans="1:20" x14ac:dyDescent="0.25">
      <c r="B195" s="3627"/>
      <c r="C195" s="3627"/>
      <c r="D195" s="3627"/>
      <c r="E195" s="3627"/>
      <c r="G195" s="3627"/>
      <c r="H195" s="3627"/>
      <c r="I195" s="3627"/>
      <c r="J195" s="3627"/>
      <c r="L195" s="3627"/>
      <c r="M195" s="3627"/>
      <c r="N195" s="3627"/>
      <c r="O195" s="3627"/>
      <c r="Q195" s="3627"/>
      <c r="R195" s="3627"/>
      <c r="S195" s="3627"/>
      <c r="T195" s="3627"/>
    </row>
    <row r="196" spans="1:20" x14ac:dyDescent="0.25">
      <c r="B196" s="3627"/>
      <c r="C196" s="3627"/>
      <c r="D196" s="3627"/>
      <c r="E196" s="3627"/>
      <c r="G196" s="3627"/>
      <c r="H196" s="3627"/>
      <c r="I196" s="3627"/>
      <c r="J196" s="3627"/>
      <c r="L196" s="3627"/>
      <c r="M196" s="3627"/>
      <c r="N196" s="3627"/>
      <c r="O196" s="3627"/>
      <c r="Q196" s="3627"/>
      <c r="R196" s="3627"/>
      <c r="S196" s="3627"/>
      <c r="T196" s="3627"/>
    </row>
    <row r="197" spans="1:20" x14ac:dyDescent="0.25">
      <c r="B197" s="3627"/>
      <c r="C197" s="3627"/>
      <c r="D197" s="3627"/>
      <c r="E197" s="3627"/>
      <c r="G197" s="3627"/>
      <c r="H197" s="3627"/>
      <c r="I197" s="3627"/>
      <c r="J197" s="3627"/>
      <c r="L197" s="3627"/>
      <c r="M197" s="3627"/>
      <c r="N197" s="3627"/>
      <c r="O197" s="3627"/>
      <c r="Q197" s="3627"/>
      <c r="R197" s="3627"/>
      <c r="S197" s="3627"/>
      <c r="T197" s="3627"/>
    </row>
    <row r="198" spans="1:20" x14ac:dyDescent="0.25">
      <c r="B198" s="3627"/>
      <c r="C198" s="3627"/>
      <c r="D198" s="3627"/>
      <c r="E198" s="3627"/>
      <c r="G198" s="3627"/>
      <c r="H198" s="3627"/>
      <c r="I198" s="3627"/>
      <c r="J198" s="3627"/>
      <c r="L198" s="3627"/>
      <c r="M198" s="3627"/>
      <c r="N198" s="3627"/>
      <c r="O198" s="3627"/>
      <c r="Q198" s="3627"/>
      <c r="R198" s="3627"/>
      <c r="S198" s="3627"/>
      <c r="T198" s="3627"/>
    </row>
    <row r="199" spans="1:20" x14ac:dyDescent="0.25">
      <c r="B199" s="3627"/>
      <c r="C199" s="3627"/>
      <c r="D199" s="3627"/>
      <c r="E199" s="3627"/>
      <c r="G199" s="3627"/>
      <c r="H199" s="3627"/>
      <c r="I199" s="3627"/>
      <c r="J199" s="3627"/>
      <c r="L199" s="3627"/>
      <c r="M199" s="3627"/>
      <c r="N199" s="3627"/>
      <c r="O199" s="3627"/>
      <c r="Q199" s="3627"/>
      <c r="R199" s="3627"/>
      <c r="S199" s="3627"/>
      <c r="T199" s="3627"/>
    </row>
    <row r="200" spans="1:20" x14ac:dyDescent="0.25">
      <c r="B200" s="3627"/>
      <c r="C200" s="3627"/>
      <c r="D200" s="3627"/>
      <c r="E200" s="3627"/>
      <c r="G200" s="3627"/>
      <c r="H200" s="3627"/>
      <c r="I200" s="3627"/>
      <c r="J200" s="3627"/>
      <c r="L200" s="3627"/>
      <c r="M200" s="3627"/>
      <c r="N200" s="3627"/>
      <c r="O200" s="3627"/>
      <c r="Q200" s="3627"/>
      <c r="R200" s="3627"/>
      <c r="S200" s="3627"/>
      <c r="T200" s="3627"/>
    </row>
    <row r="201" spans="1:20" x14ac:dyDescent="0.25">
      <c r="B201" s="3627"/>
      <c r="C201" s="3627"/>
      <c r="D201" s="3627"/>
      <c r="E201" s="3627"/>
      <c r="G201" s="3627"/>
      <c r="H201" s="3627"/>
      <c r="I201" s="3627"/>
      <c r="J201" s="3627"/>
      <c r="L201" s="3627"/>
      <c r="M201" s="3627"/>
      <c r="N201" s="3627"/>
      <c r="O201" s="3627"/>
      <c r="Q201" s="3627"/>
      <c r="R201" s="3627"/>
      <c r="S201" s="3627"/>
      <c r="T201" s="3627"/>
    </row>
    <row r="202" spans="1:20" ht="18.75" x14ac:dyDescent="0.3">
      <c r="A202" s="3632"/>
      <c r="B202" s="3630" t="s">
        <v>1245</v>
      </c>
      <c r="C202" s="3630"/>
      <c r="D202" s="3630"/>
      <c r="E202" s="3630"/>
      <c r="F202" s="3632"/>
      <c r="G202" s="3630" t="s">
        <v>1246</v>
      </c>
      <c r="H202" s="3630"/>
      <c r="I202" s="3630"/>
      <c r="J202" s="3630"/>
      <c r="K202" s="3632"/>
      <c r="L202" s="3630" t="s">
        <v>1247</v>
      </c>
      <c r="M202" s="3630"/>
      <c r="N202" s="3630"/>
      <c r="O202" s="3630"/>
      <c r="P202" s="3632" t="s">
        <v>1000</v>
      </c>
      <c r="Q202" s="3630" t="s">
        <v>1248</v>
      </c>
      <c r="R202" s="3630"/>
      <c r="S202" s="3630"/>
      <c r="T202" s="3630"/>
    </row>
    <row r="206" spans="1:20" x14ac:dyDescent="0.25">
      <c r="B206" s="3627"/>
      <c r="C206" s="3627"/>
      <c r="D206" s="3627"/>
      <c r="E206" s="3627"/>
      <c r="G206" s="3627"/>
      <c r="H206" s="3627"/>
      <c r="I206" s="3627"/>
      <c r="J206" s="3627"/>
      <c r="L206" s="3627"/>
      <c r="M206" s="3627"/>
      <c r="N206" s="3627"/>
      <c r="O206" s="3627"/>
      <c r="Q206" s="3627"/>
      <c r="R206" s="3627"/>
      <c r="S206" s="3627"/>
      <c r="T206" s="3627"/>
    </row>
    <row r="207" spans="1:20" x14ac:dyDescent="0.25">
      <c r="B207" s="3627"/>
      <c r="C207" s="3627"/>
      <c r="D207" s="3627"/>
      <c r="E207" s="3627"/>
      <c r="G207" s="3627"/>
      <c r="H207" s="3627"/>
      <c r="I207" s="3627"/>
      <c r="J207" s="3627"/>
      <c r="L207" s="3627"/>
      <c r="M207" s="3627"/>
      <c r="N207" s="3627"/>
      <c r="O207" s="3627"/>
      <c r="Q207" s="3627"/>
      <c r="R207" s="3627"/>
      <c r="S207" s="3627"/>
      <c r="T207" s="3627"/>
    </row>
    <row r="208" spans="1:20" x14ac:dyDescent="0.25">
      <c r="B208" s="3627"/>
      <c r="C208" s="3627"/>
      <c r="D208" s="3627"/>
      <c r="E208" s="3627"/>
      <c r="G208" s="3627"/>
      <c r="H208" s="3627"/>
      <c r="I208" s="3627"/>
      <c r="J208" s="3627"/>
      <c r="L208" s="3627"/>
      <c r="M208" s="3627"/>
      <c r="N208" s="3627"/>
      <c r="O208" s="3627"/>
      <c r="Q208" s="3627"/>
      <c r="R208" s="3627"/>
      <c r="S208" s="3627"/>
      <c r="T208" s="3627"/>
    </row>
    <row r="209" spans="1:21" x14ac:dyDescent="0.25">
      <c r="B209" s="3627"/>
      <c r="C209" s="3627"/>
      <c r="D209" s="3627"/>
      <c r="E209" s="3627"/>
      <c r="G209" s="3627"/>
      <c r="H209" s="3627"/>
      <c r="I209" s="3627"/>
      <c r="J209" s="3627"/>
      <c r="L209" s="3627"/>
      <c r="M209" s="3627"/>
      <c r="N209" s="3627"/>
      <c r="O209" s="3627"/>
      <c r="Q209" s="3627"/>
      <c r="R209" s="3627"/>
      <c r="S209" s="3627"/>
      <c r="T209" s="3627"/>
    </row>
    <row r="210" spans="1:21" x14ac:dyDescent="0.25">
      <c r="B210" s="3627"/>
      <c r="C210" s="3627"/>
      <c r="D210" s="3627"/>
      <c r="E210" s="3627"/>
      <c r="G210" s="3627"/>
      <c r="H210" s="3627"/>
      <c r="I210" s="3627"/>
      <c r="J210" s="3627"/>
      <c r="L210" s="3627"/>
      <c r="M210" s="3627"/>
      <c r="N210" s="3627"/>
      <c r="O210" s="3627"/>
      <c r="Q210" s="3627"/>
      <c r="R210" s="3627"/>
      <c r="S210" s="3627"/>
      <c r="T210" s="3627"/>
    </row>
    <row r="211" spans="1:21" x14ac:dyDescent="0.25">
      <c r="B211" s="3627"/>
      <c r="C211" s="3627"/>
      <c r="D211" s="3627"/>
      <c r="E211" s="3627"/>
      <c r="G211" s="3627"/>
      <c r="H211" s="3627"/>
      <c r="I211" s="3627"/>
      <c r="J211" s="3627"/>
      <c r="L211" s="3627"/>
      <c r="M211" s="3627"/>
      <c r="N211" s="3627"/>
      <c r="O211" s="3627"/>
      <c r="Q211" s="3627"/>
      <c r="R211" s="3627"/>
      <c r="S211" s="3627"/>
      <c r="T211" s="3627"/>
    </row>
    <row r="212" spans="1:21" x14ac:dyDescent="0.25">
      <c r="B212" s="3627"/>
      <c r="C212" s="3627"/>
      <c r="D212" s="3627"/>
      <c r="E212" s="3627"/>
      <c r="G212" s="3627"/>
      <c r="H212" s="3627"/>
      <c r="I212" s="3627"/>
      <c r="J212" s="3627"/>
      <c r="L212" s="3627"/>
      <c r="M212" s="3627"/>
      <c r="N212" s="3627"/>
      <c r="O212" s="3627"/>
      <c r="Q212" s="3627"/>
      <c r="R212" s="3627"/>
      <c r="S212" s="3627"/>
      <c r="T212" s="3627"/>
    </row>
    <row r="213" spans="1:21" x14ac:dyDescent="0.25">
      <c r="B213" s="3627"/>
      <c r="C213" s="3627"/>
      <c r="D213" s="3627"/>
      <c r="E213" s="3627"/>
      <c r="G213" s="3627"/>
      <c r="H213" s="3627"/>
      <c r="I213" s="3627"/>
      <c r="J213" s="3627"/>
      <c r="L213" s="3627"/>
      <c r="M213" s="3627"/>
      <c r="N213" s="3627"/>
      <c r="O213" s="3627"/>
      <c r="Q213" s="3627"/>
      <c r="R213" s="3627"/>
      <c r="S213" s="3627"/>
      <c r="T213" s="3627"/>
    </row>
    <row r="214" spans="1:21" x14ac:dyDescent="0.25">
      <c r="B214" s="3627"/>
      <c r="C214" s="3627"/>
      <c r="D214" s="3627"/>
      <c r="E214" s="3627"/>
      <c r="G214" s="3627"/>
      <c r="H214" s="3627"/>
      <c r="I214" s="3627"/>
      <c r="J214" s="3627"/>
      <c r="L214" s="3627"/>
      <c r="M214" s="3627"/>
      <c r="N214" s="3627"/>
      <c r="O214" s="3627"/>
      <c r="Q214" s="3627"/>
      <c r="R214" s="3627"/>
      <c r="S214" s="3627"/>
      <c r="T214" s="3627"/>
    </row>
    <row r="215" spans="1:21" x14ac:dyDescent="0.25">
      <c r="B215" s="3627"/>
      <c r="C215" s="3627"/>
      <c r="D215" s="3627"/>
      <c r="E215" s="3627"/>
      <c r="G215" s="3627"/>
      <c r="H215" s="3627"/>
      <c r="I215" s="3627"/>
      <c r="J215" s="3627"/>
      <c r="L215" s="3627"/>
      <c r="M215" s="3627"/>
      <c r="N215" s="3627"/>
      <c r="O215" s="3627"/>
      <c r="Q215" s="3627"/>
      <c r="R215" s="3627"/>
      <c r="S215" s="3627"/>
      <c r="T215" s="3627"/>
    </row>
    <row r="216" spans="1:21" x14ac:dyDescent="0.25">
      <c r="B216" s="3627"/>
      <c r="C216" s="3627"/>
      <c r="D216" s="3627"/>
      <c r="E216" s="3627"/>
      <c r="G216" s="3627"/>
      <c r="H216" s="3627"/>
      <c r="I216" s="3627"/>
      <c r="J216" s="3627"/>
      <c r="L216" s="3627"/>
      <c r="M216" s="3627"/>
      <c r="N216" s="3627"/>
      <c r="O216" s="3627"/>
      <c r="Q216" s="3627"/>
      <c r="R216" s="3627"/>
      <c r="S216" s="3627"/>
      <c r="T216" s="3627"/>
    </row>
    <row r="217" spans="1:21" x14ac:dyDescent="0.25">
      <c r="B217" s="3627"/>
      <c r="C217" s="3627"/>
      <c r="D217" s="3627"/>
      <c r="E217" s="3627"/>
      <c r="G217" s="3627"/>
      <c r="H217" s="3627"/>
      <c r="I217" s="3627"/>
      <c r="J217" s="3627"/>
      <c r="L217" s="3627"/>
      <c r="M217" s="3627"/>
      <c r="N217" s="3627"/>
      <c r="O217" s="3627"/>
      <c r="Q217" s="3627"/>
      <c r="R217" s="3627"/>
      <c r="S217" s="3627"/>
      <c r="T217" s="3627"/>
    </row>
    <row r="218" spans="1:21" x14ac:dyDescent="0.25">
      <c r="B218" s="3627"/>
      <c r="C218" s="3627"/>
      <c r="D218" s="3627"/>
      <c r="E218" s="3627"/>
      <c r="G218" s="3627"/>
      <c r="H218" s="3627"/>
      <c r="I218" s="3627"/>
      <c r="J218" s="3627"/>
      <c r="L218" s="3627"/>
      <c r="M218" s="3627"/>
      <c r="N218" s="3627"/>
      <c r="O218" s="3627"/>
      <c r="Q218" s="3627"/>
      <c r="R218" s="3627"/>
      <c r="S218" s="3627"/>
      <c r="T218" s="3627"/>
    </row>
    <row r="219" spans="1:21" ht="21" x14ac:dyDescent="0.35">
      <c r="A219" s="3640" t="s">
        <v>1000</v>
      </c>
      <c r="B219" s="3630" t="s">
        <v>1249</v>
      </c>
      <c r="C219" s="3630"/>
      <c r="D219" s="3630"/>
      <c r="E219" s="3630"/>
      <c r="F219" s="3641" t="s">
        <v>1000</v>
      </c>
      <c r="G219" s="3642" t="s">
        <v>1250</v>
      </c>
      <c r="H219" s="3642"/>
      <c r="I219" s="3642"/>
      <c r="J219" s="3642"/>
      <c r="K219" s="3632" t="s">
        <v>1000</v>
      </c>
      <c r="L219" s="3630" t="s">
        <v>1251</v>
      </c>
      <c r="M219" s="3630"/>
      <c r="N219" s="3630"/>
      <c r="O219" s="3630"/>
      <c r="P219" s="3632" t="s">
        <v>1000</v>
      </c>
      <c r="Q219" s="3630" t="s">
        <v>1252</v>
      </c>
      <c r="R219" s="3630"/>
      <c r="S219" s="3630"/>
      <c r="T219" s="3630"/>
      <c r="U219" s="3623" t="s">
        <v>1000</v>
      </c>
    </row>
    <row r="222" spans="1:21" x14ac:dyDescent="0.25">
      <c r="B222" s="3627"/>
      <c r="C222" s="3627"/>
      <c r="D222" s="3627"/>
      <c r="E222" s="3627"/>
      <c r="G222" s="3627"/>
      <c r="H222" s="3627"/>
      <c r="I222" s="3627"/>
      <c r="J222" s="3627"/>
      <c r="L222" s="3627"/>
      <c r="M222" s="3627"/>
      <c r="N222" s="3627"/>
      <c r="O222" s="3627"/>
      <c r="Q222" s="3627"/>
      <c r="R222" s="3627"/>
      <c r="S222" s="3627"/>
      <c r="T222" s="3627"/>
    </row>
    <row r="223" spans="1:21" x14ac:dyDescent="0.25">
      <c r="B223" s="3627"/>
      <c r="C223" s="3627"/>
      <c r="D223" s="3627"/>
      <c r="E223" s="3627"/>
      <c r="G223" s="3627"/>
      <c r="H223" s="3627"/>
      <c r="I223" s="3627"/>
      <c r="J223" s="3627"/>
      <c r="L223" s="3627"/>
      <c r="M223" s="3627"/>
      <c r="N223" s="3627"/>
      <c r="O223" s="3627"/>
      <c r="Q223" s="3627"/>
      <c r="R223" s="3627"/>
      <c r="S223" s="3627"/>
      <c r="T223" s="3627"/>
    </row>
    <row r="224" spans="1:21" x14ac:dyDescent="0.25">
      <c r="B224" s="3627"/>
      <c r="C224" s="3627"/>
      <c r="D224" s="3627"/>
      <c r="E224" s="3627"/>
      <c r="G224" s="3627"/>
      <c r="H224" s="3627"/>
      <c r="I224" s="3627"/>
      <c r="J224" s="3627"/>
      <c r="L224" s="3627"/>
      <c r="M224" s="3627"/>
      <c r="N224" s="3627"/>
      <c r="O224" s="3627"/>
      <c r="Q224" s="3627"/>
      <c r="R224" s="3627"/>
      <c r="S224" s="3627"/>
      <c r="T224" s="3627"/>
    </row>
    <row r="225" spans="1:20" x14ac:dyDescent="0.25">
      <c r="B225" s="3627"/>
      <c r="C225" s="3627"/>
      <c r="D225" s="3627"/>
      <c r="E225" s="3627"/>
      <c r="G225" s="3627"/>
      <c r="H225" s="3627"/>
      <c r="I225" s="3627"/>
      <c r="J225" s="3627"/>
      <c r="L225" s="3627"/>
      <c r="M225" s="3627"/>
      <c r="N225" s="3627"/>
      <c r="O225" s="3627"/>
      <c r="Q225" s="3627"/>
      <c r="R225" s="3627"/>
      <c r="S225" s="3627"/>
      <c r="T225" s="3627"/>
    </row>
    <row r="226" spans="1:20" x14ac:dyDescent="0.25">
      <c r="B226" s="3627"/>
      <c r="C226" s="3627"/>
      <c r="D226" s="3627"/>
      <c r="E226" s="3627"/>
      <c r="G226" s="3627"/>
      <c r="H226" s="3627"/>
      <c r="I226" s="3627"/>
      <c r="J226" s="3627"/>
      <c r="L226" s="3627"/>
      <c r="M226" s="3627"/>
      <c r="N226" s="3627"/>
      <c r="O226" s="3627"/>
      <c r="Q226" s="3627"/>
      <c r="R226" s="3627"/>
      <c r="S226" s="3627"/>
      <c r="T226" s="3627"/>
    </row>
    <row r="227" spans="1:20" x14ac:dyDescent="0.25">
      <c r="B227" s="3627"/>
      <c r="C227" s="3627"/>
      <c r="D227" s="3627"/>
      <c r="E227" s="3627"/>
      <c r="G227" s="3627"/>
      <c r="H227" s="3627"/>
      <c r="I227" s="3627"/>
      <c r="J227" s="3627"/>
      <c r="L227" s="3627"/>
      <c r="M227" s="3627"/>
      <c r="N227" s="3627"/>
      <c r="O227" s="3627"/>
      <c r="Q227" s="3627"/>
      <c r="R227" s="3627"/>
      <c r="S227" s="3627"/>
      <c r="T227" s="3627"/>
    </row>
    <row r="228" spans="1:20" x14ac:dyDescent="0.25">
      <c r="B228" s="3627"/>
      <c r="C228" s="3627"/>
      <c r="D228" s="3627"/>
      <c r="E228" s="3627"/>
      <c r="G228" s="3627"/>
      <c r="H228" s="3627"/>
      <c r="I228" s="3627"/>
      <c r="J228" s="3627"/>
      <c r="L228" s="3627"/>
      <c r="M228" s="3627"/>
      <c r="N228" s="3627"/>
      <c r="O228" s="3627"/>
      <c r="Q228" s="3627"/>
      <c r="R228" s="3627"/>
      <c r="S228" s="3627"/>
      <c r="T228" s="3627"/>
    </row>
    <row r="229" spans="1:20" x14ac:dyDescent="0.25">
      <c r="B229" s="3627"/>
      <c r="C229" s="3627"/>
      <c r="D229" s="3627"/>
      <c r="E229" s="3627"/>
      <c r="G229" s="3627"/>
      <c r="H229" s="3627"/>
      <c r="I229" s="3627"/>
      <c r="J229" s="3627"/>
      <c r="L229" s="3627"/>
      <c r="M229" s="3627"/>
      <c r="N229" s="3627"/>
      <c r="O229" s="3627"/>
      <c r="Q229" s="3627"/>
      <c r="R229" s="3627"/>
      <c r="S229" s="3627"/>
      <c r="T229" s="3627"/>
    </row>
    <row r="230" spans="1:20" x14ac:dyDescent="0.25">
      <c r="B230" s="3627"/>
      <c r="C230" s="3627"/>
      <c r="D230" s="3627"/>
      <c r="E230" s="3627"/>
      <c r="G230" s="3627"/>
      <c r="H230" s="3627"/>
      <c r="I230" s="3627"/>
      <c r="J230" s="3627"/>
      <c r="L230" s="3627"/>
      <c r="M230" s="3627"/>
      <c r="N230" s="3627"/>
      <c r="O230" s="3627"/>
      <c r="Q230" s="3627"/>
      <c r="R230" s="3627"/>
      <c r="S230" s="3627"/>
      <c r="T230" s="3627"/>
    </row>
    <row r="231" spans="1:20" x14ac:dyDescent="0.25">
      <c r="B231" s="3627"/>
      <c r="C231" s="3627"/>
      <c r="D231" s="3627"/>
      <c r="E231" s="3627"/>
      <c r="G231" s="3627"/>
      <c r="H231" s="3627"/>
      <c r="I231" s="3627"/>
      <c r="J231" s="3627"/>
      <c r="L231" s="3627"/>
      <c r="M231" s="3627"/>
      <c r="N231" s="3627"/>
      <c r="O231" s="3627"/>
      <c r="Q231" s="3627"/>
      <c r="R231" s="3627"/>
      <c r="S231" s="3627"/>
      <c r="T231" s="3627"/>
    </row>
    <row r="232" spans="1:20" x14ac:dyDescent="0.25">
      <c r="B232" s="3627"/>
      <c r="C232" s="3627"/>
      <c r="D232" s="3627"/>
      <c r="E232" s="3627"/>
      <c r="G232" s="3627"/>
      <c r="H232" s="3627"/>
      <c r="I232" s="3627"/>
      <c r="J232" s="3627"/>
      <c r="L232" s="3627"/>
      <c r="M232" s="3627"/>
      <c r="N232" s="3627"/>
      <c r="O232" s="3627"/>
      <c r="Q232" s="3627"/>
      <c r="R232" s="3627"/>
      <c r="S232" s="3627"/>
      <c r="T232" s="3627"/>
    </row>
    <row r="233" spans="1:20" x14ac:dyDescent="0.25">
      <c r="B233" s="3627"/>
      <c r="C233" s="3627"/>
      <c r="D233" s="3627"/>
      <c r="E233" s="3627"/>
      <c r="G233" s="3627"/>
      <c r="H233" s="3627"/>
      <c r="I233" s="3627"/>
      <c r="J233" s="3627"/>
      <c r="L233" s="3627"/>
      <c r="M233" s="3627"/>
      <c r="N233" s="3627"/>
      <c r="O233" s="3627"/>
      <c r="Q233" s="3627"/>
      <c r="R233" s="3627"/>
      <c r="S233" s="3627"/>
      <c r="T233" s="3627"/>
    </row>
    <row r="234" spans="1:20" x14ac:dyDescent="0.25">
      <c r="B234" s="3627"/>
      <c r="C234" s="3627"/>
      <c r="D234" s="3627"/>
      <c r="E234" s="3627"/>
      <c r="G234" s="3627"/>
      <c r="H234" s="3627"/>
      <c r="I234" s="3627"/>
      <c r="J234" s="3627"/>
      <c r="L234" s="3627"/>
      <c r="M234" s="3627"/>
      <c r="N234" s="3627"/>
      <c r="O234" s="3627"/>
      <c r="Q234" s="3627"/>
      <c r="R234" s="3627"/>
      <c r="S234" s="3627"/>
      <c r="T234" s="3627"/>
    </row>
    <row r="235" spans="1:20" ht="18.75" x14ac:dyDescent="0.3">
      <c r="A235" s="3640" t="s">
        <v>1000</v>
      </c>
      <c r="B235" s="3630" t="s">
        <v>1253</v>
      </c>
      <c r="C235" s="3630"/>
      <c r="D235" s="3630"/>
      <c r="E235" s="3630"/>
      <c r="F235" s="3632" t="s">
        <v>1000</v>
      </c>
      <c r="G235" s="3630" t="s">
        <v>1254</v>
      </c>
      <c r="H235" s="3630"/>
      <c r="I235" s="3630"/>
      <c r="J235" s="3630"/>
      <c r="K235" s="3632" t="s">
        <v>1000</v>
      </c>
      <c r="L235" s="3630" t="s">
        <v>1255</v>
      </c>
      <c r="M235" s="3630"/>
      <c r="N235" s="3630"/>
      <c r="O235" s="3630"/>
      <c r="P235" s="3623" t="s">
        <v>1000</v>
      </c>
      <c r="Q235" s="3638"/>
      <c r="R235" s="3638"/>
      <c r="S235" s="3638"/>
      <c r="T235" s="3638"/>
    </row>
  </sheetData>
  <mergeCells count="74">
    <mergeCell ref="B235:E235"/>
    <mergeCell ref="G235:J235"/>
    <mergeCell ref="L235:O235"/>
    <mergeCell ref="B187:T187"/>
    <mergeCell ref="B202:E202"/>
    <mergeCell ref="G202:J202"/>
    <mergeCell ref="L202:O202"/>
    <mergeCell ref="Q202:T202"/>
    <mergeCell ref="B219:E219"/>
    <mergeCell ref="G219:J219"/>
    <mergeCell ref="L219:O219"/>
    <mergeCell ref="Q219:T219"/>
    <mergeCell ref="Q152:T152"/>
    <mergeCell ref="B168:E168"/>
    <mergeCell ref="G168:J168"/>
    <mergeCell ref="L168:O168"/>
    <mergeCell ref="Q168:T168"/>
    <mergeCell ref="B184:E184"/>
    <mergeCell ref="G184:J184"/>
    <mergeCell ref="L184:O184"/>
    <mergeCell ref="Q184:T184"/>
    <mergeCell ref="L146:O147"/>
    <mergeCell ref="B147:E148"/>
    <mergeCell ref="G147:J148"/>
    <mergeCell ref="L149:O149"/>
    <mergeCell ref="B150:E150"/>
    <mergeCell ref="G150:J150"/>
    <mergeCell ref="B142:E142"/>
    <mergeCell ref="L142:O142"/>
    <mergeCell ref="G143:J143"/>
    <mergeCell ref="B144:E145"/>
    <mergeCell ref="L144:O144"/>
    <mergeCell ref="G145:J145"/>
    <mergeCell ref="B135:E135"/>
    <mergeCell ref="G135:J135"/>
    <mergeCell ref="L135:O135"/>
    <mergeCell ref="Q135:T135"/>
    <mergeCell ref="B137:T137"/>
    <mergeCell ref="B140:E140"/>
    <mergeCell ref="G140:J141"/>
    <mergeCell ref="L140:O140"/>
    <mergeCell ref="B103:E103"/>
    <mergeCell ref="G103:J103"/>
    <mergeCell ref="L103:O103"/>
    <mergeCell ref="Q103:T103"/>
    <mergeCell ref="B119:E119"/>
    <mergeCell ref="G119:J119"/>
    <mergeCell ref="L119:O119"/>
    <mergeCell ref="Q119:T119"/>
    <mergeCell ref="B71:E71"/>
    <mergeCell ref="G71:J71"/>
    <mergeCell ref="L71:O71"/>
    <mergeCell ref="Q71:T71"/>
    <mergeCell ref="B87:E87"/>
    <mergeCell ref="G87:J87"/>
    <mergeCell ref="L87:O87"/>
    <mergeCell ref="Q87:T87"/>
    <mergeCell ref="B39:E39"/>
    <mergeCell ref="G39:J39"/>
    <mergeCell ref="L39:O39"/>
    <mergeCell ref="Q39:T39"/>
    <mergeCell ref="B55:E55"/>
    <mergeCell ref="G55:J55"/>
    <mergeCell ref="L55:O55"/>
    <mergeCell ref="Q55:T55"/>
    <mergeCell ref="B2:T2"/>
    <mergeCell ref="B3:T4"/>
    <mergeCell ref="B5:T5"/>
    <mergeCell ref="F8:K8"/>
    <mergeCell ref="M8:R8"/>
    <mergeCell ref="B23:E23"/>
    <mergeCell ref="G23:J23"/>
    <mergeCell ref="L23:O23"/>
    <mergeCell ref="Q23:T23"/>
  </mergeCells>
  <hyperlinks>
    <hyperlink ref="L55" r:id="rId1" location="6" display="http://matoumatheux.ac-rennes.fr/num/fractions/6/poisson.htm - 6" xr:uid="{72B9380E-6611-4B65-8577-15449C40972E}"/>
    <hyperlink ref="L55:N55" r:id="rId2" location="6" display="Colorier un poisson" xr:uid="{0E278DC9-3161-4DB6-B8B0-1226F0171FF9}"/>
    <hyperlink ref="B71" r:id="rId3" xr:uid="{05C5A27A-336E-4AEB-B079-06AE7E0E10C5}"/>
    <hyperlink ref="L71" r:id="rId4" location="6" display="http://matoumatheux.ac-rennes.fr/num/proportionnalite/6/far.htm - 6" xr:uid="{BB171758-C87A-4A39-8977-3C50DD61043A}"/>
    <hyperlink ref="L71:N71" r:id="rId5" location="6" display="Le far breton" xr:uid="{93C3B904-BAFF-4E76-80D1-FE17ED5212D9}"/>
    <hyperlink ref="Q71" r:id="rId6" location="6" display="http://matoumatheux.ac-rennes.fr/num/proportionnalite/6/boulangerie.htm - 6" xr:uid="{61C13C8F-D39D-4ED9-BC34-C973404710AD}"/>
    <hyperlink ref="B87" r:id="rId7" location="6" display="http://matoumatheux.ac-rennes.fr/num/numeration/doigt.htm - 6" xr:uid="{8E5BABAE-8233-4205-B2EC-E065DFBDBF9C}"/>
    <hyperlink ref="G87" r:id="rId8" xr:uid="{BA3143C5-A8BD-4CA4-BC81-E0A06F3CBA83}"/>
    <hyperlink ref="L87" r:id="rId9" location="6" display="http://matoumatheux.ac-rennes.fr/cours/mesures/convlong.htm - 6" xr:uid="{BAEE966A-5C77-4C4A-B6A2-D2D934F71B7B}"/>
    <hyperlink ref="L87:N87" r:id="rId10" location="6" display="Conversions d'unités de longueur" xr:uid="{A0E33F2C-6A39-496B-82D1-FDE82F0385AE}"/>
    <hyperlink ref="Q87" r:id="rId11" location="6" display="http://matoumatheux.ac-rennes.fr/cours/mesures/convmasse.htm - 6" xr:uid="{DEB30012-7992-4491-8F09-7C2AF850758E}"/>
    <hyperlink ref="Q87:S87" r:id="rId12" location="6" display="Conversion d'unités de masse" xr:uid="{5A960832-F325-48AB-BA5C-41468142DCB3}"/>
    <hyperlink ref="B103" r:id="rId13" location="6" display="http://matoumatheux.ac-rennes.fr/geom/cercle/Bebert11.htm - 6" xr:uid="{53BF3047-0849-47EA-8F26-F74299DC565E}"/>
    <hyperlink ref="B103:D103" r:id="rId14" location="6" display="Attaché à un piquet" xr:uid="{5CC5D8D0-ADF5-4679-A123-ECBFA9D81A51}"/>
    <hyperlink ref="V97" r:id="rId15" display="http://matoumatheux.mschpff.eu/geom/cercle/accueil6.htm" xr:uid="{55C5E09A-F0E1-4BA6-A735-B360A36A0FDA}"/>
    <hyperlink ref="G103" r:id="rId16" xr:uid="{5FB3174E-4975-4D82-A2BD-F1E766B87BEF}"/>
    <hyperlink ref="L103" r:id="rId17" xr:uid="{635E1CE6-E7BE-48F2-8635-1DABDD50B3BE}"/>
    <hyperlink ref="Q103" r:id="rId18" location="6" xr:uid="{EC46AB1A-25EA-4AA1-948E-4146ACE5D1A7}"/>
    <hyperlink ref="G119" r:id="rId19" xr:uid="{E15EB22A-DABE-42E0-BB3D-E38DC1EC947A}"/>
    <hyperlink ref="L119" r:id="rId20" location="4" display="http://matoumatheux.ac-rennes.fr/num/puissances/gateau.htm - 4" xr:uid="{F709DF35-2F09-49C7-AEAD-7808F5744DED}"/>
    <hyperlink ref="L119:M119" r:id="rId21" location="4" display="Le mille-feuille" xr:uid="{35D4EE53-16B9-49EF-A743-91EB68BBED4C}"/>
    <hyperlink ref="Q119" r:id="rId22" location="4" display="http://matoumatheux.ac-rennes.fr/cours/aire/airerect.htm - 4" xr:uid="{703DAFA1-B23D-4F3D-8933-F3CF278CB313}"/>
    <hyperlink ref="Q119:R119" r:id="rId23" location="4" display="L'aire d'un rectangle" xr:uid="{316493D5-0A0B-4160-ABEE-C90F4F8E2661}"/>
    <hyperlink ref="Q23" r:id="rId24" location="6" display="Le sirop de menthe" xr:uid="{6FE6E7E3-BDAF-4255-AB4F-86FD8DBE51B1}"/>
    <hyperlink ref="B39" r:id="rId25" location="6" display="Le cocktail verger" xr:uid="{7037F00D-6960-4965-8ACA-79CCAD199AFE}"/>
    <hyperlink ref="G39" r:id="rId26" location="6" display="Le cocktail banane" xr:uid="{A59E6820-5367-4840-91E5-DC0ADE04F030}"/>
    <hyperlink ref="L39" r:id="rId27" location="6" display=" Le cocktail rouge" xr:uid="{7498B756-B5BF-4B00-AB70-990EE65C4388}"/>
    <hyperlink ref="Q39" r:id="rId28" location="CM2" display="La crème pâtissière" xr:uid="{958519F8-B0D6-4929-8272-9A8120D7075A}"/>
    <hyperlink ref="G71" r:id="rId29" location="6" display="Segment" xr:uid="{1546832A-CF0E-4F54-AD89-D77A0A05BEC1}"/>
    <hyperlink ref="G55" r:id="rId30" location="6" display="http://matoumatheux.ac-rennes.fr/num/proportionnalite/6/gateauriz.htm - 6" xr:uid="{F2E4E9B7-EDCF-42E8-896D-7AA9031DFE55}"/>
    <hyperlink ref="G55:H55" r:id="rId31" location="6" display="Le gâteau de riz" xr:uid="{A227B3E4-8ECB-4050-90BB-36518F3D8DEB}"/>
    <hyperlink ref="Q55" r:id="rId32" location="6" xr:uid="{0A14346A-8C51-4B46-8D67-D3B3ED144511}"/>
    <hyperlink ref="B55" r:id="rId33" location="6" xr:uid="{2E9A5BC4-91F2-424D-A3EC-7E1B006D1D4A}"/>
    <hyperlink ref="B119" r:id="rId34" location="3" display="http://matoumatheux.ac-rennes.fr/num/courbe/casserole.htm - 3" xr:uid="{F2DE6C84-9593-4913-AFC3-904CC46E0AF5}"/>
    <hyperlink ref="B119:C119" r:id="rId35" location="3" display="La casserole" xr:uid="{8FDDB428-C2A5-4358-87FB-CB4BB47A419D}"/>
    <hyperlink ref="B135" r:id="rId36" location="3" display="http://matoumatheux.ac-rennes.fr/num/diviseur/probleme1.htm - 3" xr:uid="{3FCA25CB-DA14-4D3A-9085-3E90F8D3E71C}"/>
    <hyperlink ref="B135:C135" r:id="rId37" location="3" display="Le gâteau" xr:uid="{CAD2E275-F47A-4BDF-B5F4-5C858CE1267A}"/>
    <hyperlink ref="B137:E137" r:id="rId38" display="LES FONDAMENTAUX films d'animation" xr:uid="{68EBC2AE-A396-4ADF-8CEA-FB99C36116E8}"/>
    <hyperlink ref="B140" r:id="rId39" xr:uid="{11B8676A-9228-4432-B15D-A4FE2134699E}"/>
    <hyperlink ref="B142" r:id="rId40" xr:uid="{E56FFCC9-39EE-4589-8F79-DEDD5AB35E2D}"/>
    <hyperlink ref="B144" r:id="rId41" xr:uid="{65F1C3F0-F851-47A3-B588-5D89C8D8EEFF}"/>
    <hyperlink ref="B147" r:id="rId42" xr:uid="{99BDC010-9834-4A68-BD0C-FA6BC5165D5F}"/>
    <hyperlink ref="B150" r:id="rId43" xr:uid="{F8B3371F-4916-4A78-B5E0-929ADCEBF11F}"/>
    <hyperlink ref="G140" r:id="rId44" xr:uid="{9EFEF9A4-9603-430A-852E-F699E211B8CE}"/>
    <hyperlink ref="G143" r:id="rId45" xr:uid="{9BE82DD1-52D6-40A7-AA2B-2FC57FC5D74B}"/>
    <hyperlink ref="G145" r:id="rId46" xr:uid="{64EF9AC0-C708-451C-9117-6D8FE59A9259}"/>
    <hyperlink ref="G147" r:id="rId47" xr:uid="{B5CA9880-2917-4AB2-9DA1-1823D55F7930}"/>
    <hyperlink ref="G150" r:id="rId48" location="containerType=serie&amp;containerSlug=la-maison-lumni-college" xr:uid="{D3BA44EC-361F-4091-886E-097F395620CE}"/>
    <hyperlink ref="L140" r:id="rId49" location="containerType=serie&amp;containerSlug=la-maison-lumni-college" xr:uid="{AB775AAD-346A-480F-BEC9-4E11770FEBB2}"/>
    <hyperlink ref="L142" r:id="rId50" xr:uid="{0409B213-A95C-41CE-9BEF-D21701A2D7D1}"/>
    <hyperlink ref="L144" r:id="rId51" xr:uid="{5DD10B13-F0F0-47D0-A9E1-B82B64F5FD3B}"/>
    <hyperlink ref="L146" r:id="rId52" xr:uid="{D96A2FAD-1B6B-4E35-9DF8-BD4EA4CC393E}"/>
    <hyperlink ref="L149" r:id="rId53" xr:uid="{D2C453E3-0AAA-4E09-A05A-069C458C7629}"/>
    <hyperlink ref="B168" r:id="rId54" xr:uid="{E2308EE0-97DA-4E2B-99D0-E3EAC46F0232}"/>
    <hyperlink ref="G168" r:id="rId55" xr:uid="{609D9958-EB03-40A4-94C5-32D8215D2D9F}"/>
    <hyperlink ref="L168" r:id="rId56" xr:uid="{3F5B1042-52A3-4F0A-8BF8-3407AB573705}"/>
    <hyperlink ref="B202" r:id="rId57" xr:uid="{2E920BD8-6410-44F7-960D-8C2580896E54}"/>
    <hyperlink ref="G202" r:id="rId58" xr:uid="{6FCDEA9C-11D3-4ABC-BD92-88CAF94E1223}"/>
    <hyperlink ref="L202" r:id="rId59" xr:uid="{161B81A8-488C-42B5-ACEE-CA73CBEE2208}"/>
    <hyperlink ref="V184:Y184" r:id="rId60" location="6" display="Classer des questions" xr:uid="{2846D4E9-D793-4288-AC56-DE24EF850F24}"/>
    <hyperlink ref="B184" r:id="rId61" location="6" display="http://matoumatheux.ac-rennes.fr/num/probleme/classer.htm - 6" xr:uid="{22359B04-8FFF-4A93-BE35-974F146C7160}"/>
    <hyperlink ref="G184" r:id="rId62" xr:uid="{BF11E16E-BEBB-4D58-8382-BC566D153E99}"/>
    <hyperlink ref="L184" r:id="rId63" xr:uid="{E855AC60-BF4A-4B84-A786-8623D42D96FB}"/>
    <hyperlink ref="Q168" r:id="rId64" xr:uid="{1AD90A2E-3BDA-475C-AEB8-5D5A239998DA}"/>
    <hyperlink ref="B219" r:id="rId65" xr:uid="{A0496B69-8494-4377-BF80-1A72414D3AE1}"/>
    <hyperlink ref="G219" r:id="rId66" xr:uid="{5463F19C-939B-47C0-A143-3722C6052855}"/>
    <hyperlink ref="Q184" r:id="rId67" xr:uid="{E1CD6D0A-8F51-4D2C-A793-7383C978BBEC}"/>
    <hyperlink ref="L219" r:id="rId68" xr:uid="{75E190D0-4EA5-45D9-9358-E753D944A0FC}"/>
    <hyperlink ref="Q219" r:id="rId69" xr:uid="{165A8279-2EBE-489F-9B5A-0897F9A2A283}"/>
    <hyperlink ref="B235" r:id="rId70" xr:uid="{4662B722-F154-46D1-8768-BF0C92F41F8D}"/>
    <hyperlink ref="G235" r:id="rId71" xr:uid="{873CAA7F-72F3-483F-9CB0-21CD32D0B735}"/>
    <hyperlink ref="L235" r:id="rId72" xr:uid="{E25F1D56-C543-43F7-B36D-8FA29A32F686}"/>
    <hyperlink ref="Q202" r:id="rId73" xr:uid="{C6513EEB-EA00-4444-91C4-6DE6CCD78ABF}"/>
    <hyperlink ref="Q71:S71" r:id="rId74" location="6" display="La boulangerie" xr:uid="{2768029A-E36F-4A0A-AC36-44D3960D606A}"/>
    <hyperlink ref="Q152" r:id="rId75" xr:uid="{37479021-C472-432E-A3B6-059E7E534DD7}"/>
    <hyperlink ref="F8" r:id="rId76" xr:uid="{738FB7EC-313F-4792-9114-7E28B7ABDF83}"/>
    <hyperlink ref="G135:J135" r:id="rId77" display="LE MATOU MATHEUX ACCUEIL.mschpff.eu" xr:uid="{64B6ABFB-B780-4134-AA86-59904241679E}"/>
    <hyperlink ref="L135" r:id="rId78" xr:uid="{D0E8BDEF-1DE7-47B1-8D4A-463CE0365E13}"/>
    <hyperlink ref="M8" r:id="rId79" xr:uid="{7D7DE9E1-02D9-49A2-8F26-E5D4A5D18748}"/>
  </hyperlinks>
  <pageMargins left="0.7" right="0.7" top="0.75" bottom="0.75" header="0.3" footer="0.3"/>
  <pageSetup paperSize="9" orientation="portrait" r:id="rId80"/>
  <drawing r:id="rId8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0FEBA-F4D4-41A2-9270-CDB526B19FAA}">
  <dimension ref="A1:AD482"/>
  <sheetViews>
    <sheetView workbookViewId="0">
      <selection activeCell="R30" sqref="R30"/>
    </sheetView>
  </sheetViews>
  <sheetFormatPr baseColWidth="10" defaultRowHeight="15" x14ac:dyDescent="0.25"/>
  <cols>
    <col min="1" max="1" width="3.42578125" customWidth="1"/>
    <col min="2" max="14" width="9.7109375" customWidth="1"/>
    <col min="16" max="16" width="3.42578125" customWidth="1"/>
    <col min="17" max="29" width="9.7109375" customWidth="1"/>
  </cols>
  <sheetData>
    <row r="1" spans="1:30" ht="15.75" thickBot="1" x14ac:dyDescent="0.3">
      <c r="A1" s="1045">
        <v>2.71</v>
      </c>
      <c r="B1" s="1046">
        <v>9</v>
      </c>
      <c r="C1" s="1046">
        <v>9</v>
      </c>
      <c r="D1" s="1046">
        <v>9</v>
      </c>
      <c r="E1" s="1046">
        <v>9</v>
      </c>
      <c r="F1" s="1046">
        <v>9</v>
      </c>
      <c r="G1" s="1046">
        <v>9</v>
      </c>
      <c r="H1" s="1046">
        <v>9</v>
      </c>
      <c r="I1" s="1046">
        <v>9</v>
      </c>
      <c r="J1" s="1046">
        <v>9</v>
      </c>
      <c r="K1" s="1046">
        <v>9</v>
      </c>
      <c r="L1" s="1046">
        <v>9</v>
      </c>
      <c r="M1" s="1046">
        <v>9</v>
      </c>
      <c r="N1" s="1046">
        <v>9</v>
      </c>
      <c r="O1" s="1046"/>
      <c r="P1" s="1045">
        <v>2.71</v>
      </c>
      <c r="Q1" s="1046">
        <v>9</v>
      </c>
      <c r="R1" s="1046">
        <v>9</v>
      </c>
      <c r="S1" s="1046">
        <v>9</v>
      </c>
      <c r="T1" s="1046">
        <v>9</v>
      </c>
      <c r="U1" s="1046">
        <v>9</v>
      </c>
      <c r="V1" s="1046">
        <v>9</v>
      </c>
      <c r="W1" s="1046">
        <v>9</v>
      </c>
      <c r="X1" s="1046">
        <v>9</v>
      </c>
      <c r="Y1" s="1046">
        <v>9</v>
      </c>
      <c r="Z1" s="1046">
        <v>9</v>
      </c>
      <c r="AA1" s="1046">
        <v>9</v>
      </c>
      <c r="AB1" s="1046">
        <v>9</v>
      </c>
      <c r="AC1" s="1046">
        <v>9</v>
      </c>
      <c r="AD1" s="1047"/>
    </row>
    <row r="2" spans="1:30" x14ac:dyDescent="0.25">
      <c r="B2" s="3323" t="s">
        <v>603</v>
      </c>
      <c r="C2" s="3324"/>
      <c r="D2" s="3324"/>
      <c r="E2" s="3324"/>
      <c r="F2" s="3324"/>
      <c r="G2" s="3324"/>
      <c r="H2" s="3324"/>
      <c r="I2" s="3324"/>
      <c r="J2" s="3324"/>
      <c r="K2" s="3324"/>
      <c r="L2" s="3324"/>
      <c r="M2" s="3324"/>
      <c r="N2" s="3325"/>
      <c r="P2" s="1048"/>
      <c r="Q2" s="1048"/>
      <c r="R2" s="1048"/>
      <c r="S2" s="1048"/>
      <c r="T2" s="1048"/>
      <c r="U2" s="1048"/>
      <c r="V2" s="1048"/>
      <c r="W2" s="1048"/>
      <c r="X2" s="1048"/>
      <c r="Y2" s="1048"/>
      <c r="Z2" s="1048"/>
      <c r="AA2" s="1048"/>
      <c r="AB2" s="1048"/>
      <c r="AC2" s="1048"/>
    </row>
    <row r="3" spans="1:30" ht="15.75" thickBot="1" x14ac:dyDescent="0.3">
      <c r="B3" s="3326"/>
      <c r="C3" s="3327"/>
      <c r="D3" s="3327"/>
      <c r="E3" s="3327"/>
      <c r="F3" s="3327"/>
      <c r="G3" s="3327"/>
      <c r="H3" s="3327"/>
      <c r="I3" s="3327"/>
      <c r="J3" s="3327"/>
      <c r="K3" s="3327"/>
      <c r="L3" s="3327"/>
      <c r="M3" s="3327"/>
      <c r="N3" s="3328"/>
      <c r="P3" s="1048"/>
      <c r="Q3" s="1048"/>
      <c r="R3" s="1048"/>
      <c r="S3" s="1048"/>
      <c r="T3" s="1048"/>
      <c r="U3" s="1048"/>
      <c r="V3" s="1048"/>
      <c r="W3" s="1048"/>
      <c r="X3" s="1048"/>
      <c r="Y3" s="1048"/>
      <c r="Z3" s="1048"/>
      <c r="AA3" s="1048"/>
      <c r="AB3" s="1048"/>
      <c r="AC3" s="1048"/>
    </row>
    <row r="4" spans="1:30" x14ac:dyDescent="0.25">
      <c r="A4" s="633" t="str">
        <f ca="1">CELL("nomfichier",A1)</f>
        <v>D:\Données\Copie_ancien_DD\0-UPRT.fait\1-UPRT.FR-SITE-WEB\ff-fiches-fabrications\ff-fiches-fabrication-maj-08-2020\OK\[ff.div.fiches-apprentis-Patissiers.2023.xlsx]pâtes levées et divers</v>
      </c>
      <c r="B4" s="1049"/>
      <c r="C4" s="1049"/>
      <c r="D4" s="1049"/>
      <c r="E4" s="1049"/>
      <c r="F4" s="1049"/>
      <c r="G4" s="1049"/>
      <c r="H4" s="1049"/>
      <c r="I4" s="1049"/>
      <c r="J4" s="1049"/>
      <c r="K4" s="1049"/>
      <c r="L4" s="1049"/>
      <c r="M4" s="1049"/>
      <c r="N4" s="1049"/>
      <c r="P4" s="1048"/>
      <c r="Q4" s="1048"/>
      <c r="R4" s="1048"/>
      <c r="S4" s="1048"/>
      <c r="T4" s="1048"/>
      <c r="U4" s="1048"/>
      <c r="V4" s="1048"/>
      <c r="W4" s="1048"/>
      <c r="X4" s="1048"/>
      <c r="Y4" s="1048"/>
      <c r="Z4" s="1048"/>
      <c r="AA4" s="1048"/>
      <c r="AB4" s="1048"/>
      <c r="AC4" s="1048"/>
    </row>
    <row r="5" spans="1:30" ht="15.75" x14ac:dyDescent="0.25">
      <c r="B5" s="3329" t="s">
        <v>604</v>
      </c>
      <c r="C5" s="3329"/>
      <c r="D5" s="3329"/>
      <c r="E5" s="3329"/>
      <c r="F5" s="3329"/>
      <c r="G5" s="3329"/>
      <c r="H5" s="3329"/>
      <c r="I5" s="3329"/>
      <c r="J5" s="3329"/>
      <c r="K5" s="3329"/>
      <c r="L5" s="3329"/>
      <c r="M5" s="3329"/>
      <c r="N5" s="3329"/>
      <c r="P5" s="1050"/>
      <c r="Q5" s="1050"/>
      <c r="R5" s="1050"/>
      <c r="S5" s="1050"/>
      <c r="T5" s="1048"/>
      <c r="U5" s="1048"/>
      <c r="V5" s="1048"/>
      <c r="W5" s="1048"/>
      <c r="X5" s="1048"/>
      <c r="Y5" s="1048"/>
      <c r="Z5" s="1048"/>
      <c r="AA5" s="1048"/>
      <c r="AB5" s="1048"/>
      <c r="AC5" s="1048"/>
    </row>
    <row r="6" spans="1:30" ht="15.75" x14ac:dyDescent="0.25">
      <c r="B6" s="3329" t="s">
        <v>605</v>
      </c>
      <c r="C6" s="3329"/>
      <c r="D6" s="3329"/>
      <c r="E6" s="3329"/>
      <c r="F6" s="3329"/>
      <c r="G6" s="3329"/>
      <c r="H6" s="3329"/>
      <c r="I6" s="3329"/>
      <c r="J6" s="3329"/>
      <c r="K6" s="3329"/>
      <c r="L6" s="3329"/>
      <c r="M6" s="3329"/>
      <c r="N6" s="3329"/>
      <c r="P6" s="1050"/>
      <c r="Q6" s="1050"/>
      <c r="R6" s="1050"/>
      <c r="S6" s="1050"/>
      <c r="T6" s="1048"/>
      <c r="U6" s="1048"/>
      <c r="V6" s="1048"/>
      <c r="W6" s="1048"/>
      <c r="X6" s="1048"/>
      <c r="Y6" s="1048"/>
      <c r="Z6" s="1048"/>
      <c r="AA6" s="1048"/>
      <c r="AB6" s="1048"/>
      <c r="AC6" s="1048"/>
    </row>
    <row r="7" spans="1:30" ht="15.75" x14ac:dyDescent="0.25">
      <c r="B7" s="3329" t="s">
        <v>606</v>
      </c>
      <c r="C7" s="3329"/>
      <c r="D7" s="3329"/>
      <c r="E7" s="3329"/>
      <c r="F7" s="3329"/>
      <c r="G7" s="3329"/>
      <c r="H7" s="3329"/>
      <c r="I7" s="3329"/>
      <c r="J7" s="3329"/>
      <c r="K7" s="3329"/>
      <c r="L7" s="3329"/>
      <c r="M7" s="3329"/>
      <c r="N7" s="3329"/>
      <c r="P7" s="1050"/>
      <c r="Q7" s="1050"/>
      <c r="R7" s="1050"/>
      <c r="S7" s="1050"/>
      <c r="T7" s="1048"/>
      <c r="U7" s="1048"/>
      <c r="V7" s="1048"/>
      <c r="W7" s="1048"/>
      <c r="X7" s="1048"/>
      <c r="Y7" s="1048"/>
      <c r="Z7" s="1048"/>
      <c r="AA7" s="1048"/>
      <c r="AB7" s="1048"/>
      <c r="AC7" s="1048"/>
    </row>
    <row r="8" spans="1:30" ht="15.75" x14ac:dyDescent="0.25">
      <c r="B8" s="3329" t="s">
        <v>607</v>
      </c>
      <c r="C8" s="3329"/>
      <c r="D8" s="3329"/>
      <c r="E8" s="3329"/>
      <c r="F8" s="3329"/>
      <c r="G8" s="3329"/>
      <c r="H8" s="3329"/>
      <c r="I8" s="3329"/>
      <c r="J8" s="3329"/>
      <c r="K8" s="3329"/>
      <c r="L8" s="3329"/>
      <c r="M8" s="3329"/>
      <c r="N8" s="3329"/>
      <c r="P8" s="1050"/>
      <c r="Q8" s="1050"/>
      <c r="R8" s="1050"/>
      <c r="S8" s="1050"/>
      <c r="T8" s="1048"/>
      <c r="U8" s="1048"/>
      <c r="V8" s="1048"/>
      <c r="W8" s="1048"/>
      <c r="X8" s="1048"/>
      <c r="Y8" s="1048"/>
      <c r="Z8" s="1048"/>
      <c r="AA8" s="1048"/>
      <c r="AB8" s="1048"/>
      <c r="AC8" s="1048"/>
    </row>
    <row r="9" spans="1:30" x14ac:dyDescent="0.25">
      <c r="B9" s="3330" t="s">
        <v>608</v>
      </c>
      <c r="C9" s="3330"/>
      <c r="D9" s="3330"/>
      <c r="E9" s="3330"/>
      <c r="F9" s="3330"/>
      <c r="G9" s="3330"/>
      <c r="H9" s="3330"/>
      <c r="I9" s="3330"/>
      <c r="J9" s="3330"/>
      <c r="K9" s="3330"/>
      <c r="L9" s="3330"/>
      <c r="M9" s="3330"/>
      <c r="N9" s="3330"/>
      <c r="P9" s="1051"/>
      <c r="Q9" s="1051"/>
      <c r="R9" s="1051"/>
      <c r="S9" s="1051"/>
      <c r="T9" s="1048"/>
      <c r="U9" s="1048"/>
      <c r="V9" s="1048"/>
      <c r="W9" s="1048"/>
      <c r="X9" s="1048"/>
      <c r="Y9" s="1048"/>
      <c r="Z9" s="1048"/>
      <c r="AA9" s="1048"/>
      <c r="AB9" s="1048"/>
      <c r="AC9" s="1048"/>
    </row>
    <row r="10" spans="1:30" x14ac:dyDescent="0.25">
      <c r="B10" s="3330"/>
      <c r="C10" s="3330"/>
      <c r="D10" s="3330"/>
      <c r="E10" s="3330"/>
      <c r="F10" s="3330"/>
      <c r="G10" s="3330"/>
      <c r="H10" s="3330"/>
      <c r="I10" s="3330"/>
      <c r="J10" s="3330"/>
      <c r="K10" s="3330"/>
      <c r="L10" s="3330"/>
      <c r="M10" s="3330"/>
      <c r="N10" s="3330"/>
      <c r="P10" s="1048"/>
      <c r="Q10" s="1048"/>
      <c r="R10" s="1048"/>
      <c r="S10" s="1048"/>
      <c r="T10" s="1048"/>
      <c r="U10" s="1048"/>
      <c r="V10" s="1048"/>
      <c r="W10" s="1048"/>
      <c r="X10" s="1048"/>
      <c r="Y10" s="1048"/>
      <c r="Z10" s="1048"/>
      <c r="AA10" s="1048"/>
      <c r="AB10" s="1048"/>
      <c r="AC10" s="1048"/>
    </row>
    <row r="11" spans="1:30" x14ac:dyDescent="0.25">
      <c r="B11" s="1052"/>
      <c r="C11" s="1052"/>
      <c r="D11" s="1052"/>
      <c r="E11" s="1052"/>
      <c r="F11" s="1052"/>
      <c r="G11" s="1052"/>
      <c r="H11" s="1052"/>
      <c r="I11" s="1052"/>
      <c r="J11" s="1052"/>
      <c r="K11" s="1052"/>
      <c r="L11" s="1052"/>
      <c r="M11" s="1052"/>
      <c r="N11" s="1052"/>
      <c r="P11" s="1048"/>
      <c r="Q11" s="1048"/>
      <c r="R11" s="1048"/>
      <c r="S11" s="1048"/>
      <c r="T11" s="1048"/>
      <c r="U11" s="1048"/>
      <c r="V11" s="1048"/>
      <c r="W11" s="1048"/>
      <c r="X11" s="1048"/>
      <c r="Y11" s="1048"/>
      <c r="Z11" s="1048"/>
      <c r="AA11" s="1048"/>
      <c r="AB11" s="1048"/>
      <c r="AC11" s="1048"/>
    </row>
    <row r="12" spans="1:30" x14ac:dyDescent="0.25">
      <c r="B12" s="33"/>
      <c r="C12" s="1053" t="s">
        <v>609</v>
      </c>
      <c r="G12" s="85"/>
      <c r="H12" s="1053" t="s">
        <v>610</v>
      </c>
      <c r="P12" s="1048"/>
      <c r="Q12" s="1048"/>
      <c r="R12" s="1048"/>
      <c r="S12" s="1048"/>
      <c r="T12" s="1048"/>
      <c r="U12" s="1048"/>
      <c r="V12" s="1048"/>
      <c r="W12" s="1048"/>
      <c r="X12" s="1048"/>
      <c r="Y12" s="1048"/>
      <c r="Z12" s="1048"/>
      <c r="AA12" s="1048"/>
      <c r="AB12" s="1048"/>
      <c r="AC12" s="1048"/>
    </row>
    <row r="13" spans="1:30" ht="15.75" thickBot="1" x14ac:dyDescent="0.3">
      <c r="B13" s="995"/>
      <c r="C13" s="995"/>
      <c r="D13" s="995"/>
      <c r="E13" s="995"/>
      <c r="F13" s="995"/>
      <c r="G13" s="995"/>
      <c r="H13" s="995"/>
      <c r="I13" s="995"/>
      <c r="J13" s="995"/>
      <c r="K13" s="995"/>
      <c r="L13" s="995"/>
      <c r="M13" s="995"/>
      <c r="N13" s="995"/>
      <c r="P13" s="1048"/>
      <c r="Q13" s="1048"/>
      <c r="R13" s="1048"/>
      <c r="S13" s="1048"/>
      <c r="T13" s="1048"/>
      <c r="U13" s="1048"/>
      <c r="V13" s="1048"/>
      <c r="W13" s="1048"/>
      <c r="X13" s="1048"/>
      <c r="Y13" s="1048"/>
      <c r="Z13" s="1048"/>
      <c r="AA13" s="1048"/>
      <c r="AB13" s="1048"/>
      <c r="AC13" s="1048"/>
    </row>
    <row r="14" spans="1:30" ht="20.25" x14ac:dyDescent="0.25">
      <c r="B14" s="1054" t="s">
        <v>611</v>
      </c>
      <c r="C14" s="26"/>
      <c r="D14" s="26"/>
      <c r="E14" s="26"/>
      <c r="F14" s="26"/>
      <c r="G14" s="26"/>
      <c r="H14" s="26"/>
      <c r="I14" s="26"/>
      <c r="J14" s="26"/>
      <c r="K14" s="26"/>
      <c r="L14" s="26"/>
      <c r="M14" s="26"/>
      <c r="N14" s="26"/>
      <c r="P14" s="3331" t="s">
        <v>612</v>
      </c>
      <c r="Q14" s="3332"/>
      <c r="R14" s="3332"/>
      <c r="S14" s="3332"/>
      <c r="T14" s="3332"/>
      <c r="U14" s="3332"/>
      <c r="V14" s="3332"/>
      <c r="W14" s="3332"/>
      <c r="X14" s="3332"/>
      <c r="Y14" s="3332"/>
      <c r="Z14" s="3332"/>
      <c r="AA14" s="3332"/>
      <c r="AB14" s="3332"/>
      <c r="AC14" s="3333"/>
    </row>
    <row r="15" spans="1:30" x14ac:dyDescent="0.25">
      <c r="B15" s="26"/>
      <c r="C15" s="26"/>
      <c r="D15" s="26"/>
      <c r="E15" s="26"/>
      <c r="F15" s="26"/>
      <c r="G15" s="26"/>
      <c r="H15" s="26"/>
      <c r="I15" s="26"/>
      <c r="J15" s="26"/>
      <c r="K15" s="26"/>
      <c r="L15" s="26"/>
      <c r="M15" s="26"/>
      <c r="N15" s="26"/>
      <c r="P15" s="3334"/>
      <c r="Q15" s="3335"/>
      <c r="R15" s="3335"/>
      <c r="S15" s="3335"/>
      <c r="T15" s="3335"/>
      <c r="U15" s="3335"/>
      <c r="V15" s="3335"/>
      <c r="W15" s="3335"/>
      <c r="X15" s="3335"/>
      <c r="Y15" s="3335"/>
      <c r="Z15" s="3335"/>
      <c r="AA15" s="3335"/>
      <c r="AB15" s="3335"/>
      <c r="AC15" s="3336"/>
    </row>
    <row r="16" spans="1:30" ht="15.75" thickBot="1" x14ac:dyDescent="0.3">
      <c r="B16" s="1055" t="s">
        <v>613</v>
      </c>
      <c r="C16" s="1056"/>
      <c r="D16" s="1056"/>
      <c r="E16" s="1056"/>
      <c r="F16" s="1056"/>
      <c r="G16" s="1056"/>
      <c r="H16" s="1056"/>
      <c r="I16" s="1056"/>
      <c r="J16" s="1056"/>
      <c r="K16" s="1056"/>
      <c r="L16" s="1056"/>
      <c r="M16" s="1056"/>
      <c r="N16" s="1056"/>
      <c r="P16" s="3337"/>
      <c r="Q16" s="3338"/>
      <c r="R16" s="3338"/>
      <c r="S16" s="3338"/>
      <c r="T16" s="3338"/>
      <c r="U16" s="3338"/>
      <c r="V16" s="3338"/>
      <c r="W16" s="3338"/>
      <c r="X16" s="3338"/>
      <c r="Y16" s="3338"/>
      <c r="Z16" s="3338"/>
      <c r="AA16" s="3338"/>
      <c r="AB16" s="3338"/>
      <c r="AC16" s="3339"/>
    </row>
    <row r="17" spans="2:29" x14ac:dyDescent="0.25">
      <c r="B17" s="1057" t="s">
        <v>614</v>
      </c>
      <c r="C17" s="1056"/>
      <c r="D17" s="1056"/>
      <c r="E17" s="1056"/>
      <c r="F17" s="1056"/>
      <c r="G17" s="1056"/>
      <c r="H17" s="1056"/>
      <c r="I17" s="1056"/>
      <c r="J17" s="1056"/>
      <c r="K17" s="1056"/>
      <c r="L17" s="1056"/>
      <c r="M17" s="1056"/>
      <c r="N17" s="1056"/>
      <c r="P17" s="1048"/>
      <c r="Q17" s="1048"/>
      <c r="R17" s="1048"/>
      <c r="S17" s="1048"/>
      <c r="T17" s="1048"/>
      <c r="U17" s="1048"/>
      <c r="V17" s="1048"/>
      <c r="W17" s="1048"/>
      <c r="X17" s="1048"/>
      <c r="Y17" s="1048"/>
      <c r="Z17" s="1048"/>
      <c r="AA17" s="1048"/>
      <c r="AB17" s="1048"/>
      <c r="AC17" s="1048"/>
    </row>
    <row r="18" spans="2:29" x14ac:dyDescent="0.25">
      <c r="B18" s="1057"/>
      <c r="C18" s="1056"/>
      <c r="D18" s="1056"/>
      <c r="E18" s="1056"/>
      <c r="F18" s="1056"/>
      <c r="G18" s="1056"/>
      <c r="H18" s="1056"/>
      <c r="I18" s="1056"/>
      <c r="J18" s="1056"/>
      <c r="K18" s="1056"/>
      <c r="L18" s="1056"/>
      <c r="M18" s="1056"/>
      <c r="N18" s="1056"/>
      <c r="P18" s="1048"/>
      <c r="Q18" s="1048"/>
      <c r="R18" s="1048"/>
      <c r="S18" s="1048"/>
      <c r="T18" s="1048"/>
      <c r="U18" s="1048"/>
      <c r="V18" s="1048"/>
      <c r="W18" s="1048"/>
      <c r="X18" s="1048"/>
      <c r="Y18" s="1048"/>
      <c r="Z18" s="1048"/>
      <c r="AA18" s="1048"/>
      <c r="AB18" s="1048"/>
      <c r="AC18" s="1048"/>
    </row>
    <row r="19" spans="2:29" x14ac:dyDescent="0.25">
      <c r="B19" s="1055" t="s">
        <v>615</v>
      </c>
      <c r="C19" s="1056"/>
      <c r="D19" s="1056"/>
      <c r="E19" s="1056"/>
      <c r="F19" s="1056"/>
      <c r="G19" s="1056"/>
      <c r="H19" s="1056"/>
      <c r="I19" s="1056"/>
      <c r="J19" s="1056"/>
      <c r="K19" s="1056"/>
      <c r="L19" s="1056"/>
      <c r="M19" s="1056"/>
      <c r="N19" s="1056"/>
      <c r="P19" s="1048"/>
      <c r="Q19" s="1048"/>
      <c r="R19" s="1048"/>
      <c r="S19" s="1048"/>
      <c r="T19" s="1048"/>
      <c r="U19" s="1048"/>
      <c r="V19" s="1048"/>
      <c r="W19" s="1048"/>
      <c r="X19" s="1048"/>
      <c r="Y19" s="1048"/>
      <c r="Z19" s="1048"/>
      <c r="AA19" s="1048"/>
      <c r="AB19" s="1048"/>
      <c r="AC19" s="1048"/>
    </row>
    <row r="20" spans="2:29" x14ac:dyDescent="0.25">
      <c r="B20" s="3340" t="s">
        <v>616</v>
      </c>
      <c r="C20" s="3340"/>
      <c r="D20" s="3340"/>
      <c r="E20" s="3340"/>
      <c r="F20" s="3340"/>
      <c r="G20" s="3340"/>
      <c r="H20" s="3340"/>
      <c r="I20" s="3340"/>
      <c r="J20" s="3340"/>
      <c r="K20" s="3340"/>
      <c r="L20" s="3340"/>
      <c r="M20" s="3340"/>
      <c r="N20" s="3340"/>
      <c r="P20" s="1048"/>
      <c r="Q20" s="1048"/>
      <c r="R20" s="1048"/>
      <c r="S20" s="1048"/>
      <c r="T20" s="1048"/>
      <c r="U20" s="1048"/>
      <c r="V20" s="1048"/>
      <c r="W20" s="1048"/>
      <c r="X20" s="1048"/>
      <c r="Y20" s="1048"/>
      <c r="Z20" s="1048"/>
      <c r="AA20" s="1048"/>
      <c r="AB20" s="1048"/>
      <c r="AC20" s="1048"/>
    </row>
    <row r="21" spans="2:29" x14ac:dyDescent="0.25">
      <c r="B21" s="3340"/>
      <c r="C21" s="3340"/>
      <c r="D21" s="3340"/>
      <c r="E21" s="3340"/>
      <c r="F21" s="3340"/>
      <c r="G21" s="3340"/>
      <c r="H21" s="3340"/>
      <c r="I21" s="3340"/>
      <c r="J21" s="3340"/>
      <c r="K21" s="3340"/>
      <c r="L21" s="3340"/>
      <c r="M21" s="3340"/>
      <c r="N21" s="3340"/>
      <c r="P21" s="1048"/>
      <c r="Q21" s="1048"/>
      <c r="R21" s="1048"/>
      <c r="S21" s="1048"/>
      <c r="T21" s="1048"/>
      <c r="U21" s="1048"/>
      <c r="V21" s="1048"/>
      <c r="W21" s="1048"/>
      <c r="X21" s="1048"/>
      <c r="Y21" s="1048"/>
      <c r="Z21" s="1048"/>
      <c r="AA21" s="1048"/>
      <c r="AB21" s="1048"/>
      <c r="AC21" s="1048"/>
    </row>
    <row r="22" spans="2:29" x14ac:dyDescent="0.25">
      <c r="B22" s="1055" t="s">
        <v>617</v>
      </c>
      <c r="C22" s="1056"/>
      <c r="D22" s="1056"/>
      <c r="E22" s="1056"/>
      <c r="F22" s="1056"/>
      <c r="G22" s="1056"/>
      <c r="H22" s="1056"/>
      <c r="I22" s="1056"/>
      <c r="J22" s="1056"/>
      <c r="K22" s="1056"/>
      <c r="L22" s="1056"/>
      <c r="M22" s="1056"/>
      <c r="N22" s="1056"/>
      <c r="P22" s="1048"/>
      <c r="Q22" s="1048"/>
      <c r="R22" s="1048"/>
      <c r="S22" s="1048"/>
      <c r="T22" s="1048"/>
      <c r="U22" s="1048"/>
      <c r="V22" s="1048"/>
      <c r="W22" s="1048"/>
      <c r="X22" s="1048"/>
      <c r="Y22" s="1048"/>
      <c r="Z22" s="1048"/>
      <c r="AA22" s="1048"/>
      <c r="AB22" s="1048"/>
      <c r="AC22" s="1048"/>
    </row>
    <row r="23" spans="2:29" x14ac:dyDescent="0.25">
      <c r="B23" s="1057" t="s">
        <v>618</v>
      </c>
      <c r="C23" s="1058"/>
      <c r="D23" s="1056"/>
      <c r="E23" s="1056"/>
      <c r="F23" s="1056"/>
      <c r="G23" s="1056"/>
      <c r="H23" s="1056"/>
      <c r="I23" s="1056"/>
      <c r="J23" s="1056"/>
      <c r="K23" s="1056"/>
      <c r="L23" s="1056"/>
      <c r="M23" s="1056"/>
      <c r="N23" s="1056"/>
      <c r="P23" s="1048"/>
      <c r="Q23" s="1048"/>
      <c r="R23" s="1048"/>
      <c r="S23" s="1048"/>
      <c r="T23" s="1048"/>
      <c r="U23" s="1048"/>
      <c r="V23" s="1048"/>
      <c r="W23" s="1048"/>
      <c r="X23" s="1048"/>
      <c r="Y23" s="1048"/>
      <c r="Z23" s="1048"/>
      <c r="AA23" s="1048"/>
      <c r="AB23" s="1048"/>
      <c r="AC23" s="1048"/>
    </row>
    <row r="24" spans="2:29" x14ac:dyDescent="0.25">
      <c r="B24" s="1055" t="s">
        <v>619</v>
      </c>
      <c r="C24" s="1056"/>
      <c r="D24" s="1056"/>
      <c r="E24" s="1056"/>
      <c r="F24" s="1056"/>
      <c r="G24" s="1056"/>
      <c r="H24" s="1056"/>
      <c r="I24" s="1056"/>
      <c r="J24" s="1056"/>
      <c r="K24" s="1056"/>
      <c r="L24" s="1056"/>
      <c r="M24" s="1056"/>
      <c r="N24" s="1056"/>
      <c r="P24" s="1048"/>
      <c r="Q24" s="1048"/>
      <c r="R24" s="1048"/>
      <c r="S24" s="1048"/>
      <c r="T24" s="1048"/>
      <c r="U24" s="1048"/>
      <c r="V24" s="1048"/>
      <c r="W24" s="1048"/>
      <c r="X24" s="1048"/>
      <c r="Y24" s="1048"/>
      <c r="Z24" s="1048"/>
      <c r="AA24" s="1048"/>
      <c r="AB24" s="1048"/>
      <c r="AC24" s="1048"/>
    </row>
    <row r="25" spans="2:29" x14ac:dyDescent="0.25">
      <c r="B25" s="1057" t="s">
        <v>620</v>
      </c>
      <c r="C25" s="1056"/>
      <c r="D25" s="1056"/>
      <c r="E25" s="1056"/>
      <c r="F25" s="1056"/>
      <c r="G25" s="1056"/>
      <c r="H25" s="1056"/>
      <c r="I25" s="1056"/>
      <c r="J25" s="1056"/>
      <c r="K25" s="1056"/>
      <c r="L25" s="1056"/>
      <c r="M25" s="1056"/>
      <c r="N25" s="1056"/>
      <c r="P25" s="1048"/>
      <c r="Q25" s="1048"/>
      <c r="R25" s="1048"/>
      <c r="S25" s="1048"/>
      <c r="T25" s="1048"/>
      <c r="U25" s="1048"/>
      <c r="V25" s="1048"/>
      <c r="W25" s="1048"/>
      <c r="X25" s="1048"/>
      <c r="Y25" s="1048"/>
      <c r="Z25" s="1048"/>
      <c r="AA25" s="1048"/>
      <c r="AB25" s="1048"/>
      <c r="AC25" s="1048"/>
    </row>
    <row r="26" spans="2:29" x14ac:dyDescent="0.25">
      <c r="B26" s="1057"/>
      <c r="C26" s="1056"/>
      <c r="D26" s="1056"/>
      <c r="E26" s="1056"/>
      <c r="F26" s="1056"/>
      <c r="G26" s="1056"/>
      <c r="H26" s="1056"/>
      <c r="I26" s="1056"/>
      <c r="J26" s="1056"/>
      <c r="K26" s="1056"/>
      <c r="L26" s="1056"/>
      <c r="M26" s="1056"/>
      <c r="N26" s="1056"/>
      <c r="P26" s="1048"/>
      <c r="Q26" s="1048"/>
      <c r="R26" s="1048"/>
      <c r="S26" s="1048"/>
      <c r="T26" s="1048"/>
      <c r="U26" s="1048"/>
      <c r="V26" s="1048"/>
      <c r="W26" s="1048"/>
      <c r="X26" s="1048"/>
      <c r="Y26" s="1048"/>
      <c r="Z26" s="1048"/>
      <c r="AA26" s="1048"/>
      <c r="AB26" s="1048"/>
      <c r="AC26" s="1048"/>
    </row>
    <row r="27" spans="2:29" x14ac:dyDescent="0.25">
      <c r="B27" s="1055" t="s">
        <v>621</v>
      </c>
      <c r="C27" s="1056"/>
      <c r="D27" s="1056"/>
      <c r="E27" s="1056"/>
      <c r="F27" s="1056"/>
      <c r="G27" s="1056"/>
      <c r="H27" s="1056"/>
      <c r="I27" s="1056"/>
      <c r="J27" s="1056"/>
      <c r="K27" s="1056"/>
      <c r="L27" s="1056"/>
      <c r="M27" s="1056"/>
      <c r="N27" s="1056"/>
      <c r="P27" s="1048"/>
      <c r="Q27" s="1048"/>
      <c r="R27" s="1048"/>
      <c r="S27" s="1048"/>
      <c r="T27" s="1048"/>
      <c r="U27" s="1048"/>
      <c r="V27" s="1048"/>
      <c r="W27" s="1048"/>
      <c r="X27" s="1048"/>
      <c r="Y27" s="1048"/>
      <c r="Z27" s="1048"/>
      <c r="AA27" s="1048"/>
      <c r="AB27" s="1048"/>
      <c r="AC27" s="1048"/>
    </row>
    <row r="28" spans="2:29" x14ac:dyDescent="0.25">
      <c r="B28" s="3340" t="s">
        <v>622</v>
      </c>
      <c r="C28" s="3340"/>
      <c r="D28" s="3340"/>
      <c r="E28" s="3340"/>
      <c r="F28" s="3340"/>
      <c r="G28" s="3340"/>
      <c r="H28" s="3340"/>
      <c r="I28" s="3340"/>
      <c r="J28" s="3340"/>
      <c r="K28" s="3340"/>
      <c r="L28" s="3340"/>
      <c r="M28" s="3340"/>
      <c r="N28" s="3340"/>
      <c r="P28" s="1048"/>
      <c r="Q28" s="1048"/>
      <c r="R28" s="1048"/>
      <c r="S28" s="1048"/>
      <c r="T28" s="1048"/>
      <c r="U28" s="1048"/>
      <c r="V28" s="1048"/>
      <c r="W28" s="1048"/>
      <c r="X28" s="1048"/>
      <c r="Y28" s="1048"/>
      <c r="Z28" s="1048"/>
      <c r="AA28" s="1048"/>
      <c r="AB28" s="1048"/>
      <c r="AC28" s="1048"/>
    </row>
    <row r="29" spans="2:29" x14ac:dyDescent="0.25">
      <c r="B29" s="3340"/>
      <c r="C29" s="3340"/>
      <c r="D29" s="3340"/>
      <c r="E29" s="3340"/>
      <c r="F29" s="3340"/>
      <c r="G29" s="3340"/>
      <c r="H29" s="3340"/>
      <c r="I29" s="3340"/>
      <c r="J29" s="3340"/>
      <c r="K29" s="3340"/>
      <c r="L29" s="3340"/>
      <c r="M29" s="3340"/>
      <c r="N29" s="3340"/>
      <c r="P29" s="1048"/>
      <c r="Q29" s="1048"/>
      <c r="R29" s="1048"/>
      <c r="S29" s="1048"/>
      <c r="T29" s="1048"/>
      <c r="U29" s="1048"/>
      <c r="V29" s="1048"/>
      <c r="W29" s="1048"/>
      <c r="X29" s="1048"/>
      <c r="Y29" s="1048"/>
      <c r="Z29" s="1048"/>
      <c r="AA29" s="1048"/>
      <c r="AB29" s="1048"/>
      <c r="AC29" s="1048"/>
    </row>
    <row r="30" spans="2:29" x14ac:dyDescent="0.25">
      <c r="B30" s="1059" t="s">
        <v>623</v>
      </c>
      <c r="C30" s="1056"/>
      <c r="D30" s="1056"/>
      <c r="E30" s="1056"/>
      <c r="F30" s="1056"/>
      <c r="G30" s="1056"/>
      <c r="H30" s="1056"/>
      <c r="I30" s="1056"/>
      <c r="J30" s="1056"/>
      <c r="K30" s="1056"/>
      <c r="L30" s="1056"/>
      <c r="M30" s="1056"/>
      <c r="N30" s="1056"/>
      <c r="P30" s="1048"/>
      <c r="Q30" s="1048"/>
      <c r="R30" s="1048"/>
      <c r="S30" s="1048"/>
      <c r="T30" s="1048"/>
      <c r="U30" s="1048"/>
      <c r="V30" s="1048"/>
      <c r="W30" s="1048"/>
      <c r="X30" s="1048"/>
      <c r="Y30" s="1048"/>
      <c r="Z30" s="1048"/>
      <c r="AA30" s="1048"/>
      <c r="AB30" s="1048"/>
      <c r="AC30" s="1048"/>
    </row>
    <row r="31" spans="2:29" x14ac:dyDescent="0.25">
      <c r="B31" s="3340" t="s">
        <v>624</v>
      </c>
      <c r="C31" s="3340"/>
      <c r="D31" s="3340"/>
      <c r="E31" s="3340"/>
      <c r="F31" s="3340"/>
      <c r="G31" s="3340"/>
      <c r="H31" s="3340"/>
      <c r="I31" s="3340"/>
      <c r="J31" s="3340"/>
      <c r="K31" s="3340"/>
      <c r="L31" s="3340"/>
      <c r="M31" s="3340"/>
      <c r="N31" s="3340"/>
      <c r="P31" s="1048"/>
      <c r="Q31" s="1048"/>
      <c r="R31" s="1048"/>
      <c r="S31" s="1048"/>
      <c r="T31" s="1048"/>
      <c r="U31" s="1048"/>
      <c r="V31" s="1048"/>
      <c r="W31" s="1048"/>
      <c r="X31" s="1048"/>
      <c r="Y31" s="1048"/>
      <c r="Z31" s="1048"/>
      <c r="AA31" s="1048"/>
      <c r="AB31" s="1048"/>
      <c r="AC31" s="1048"/>
    </row>
    <row r="32" spans="2:29" x14ac:dyDescent="0.25">
      <c r="B32" s="3340"/>
      <c r="C32" s="3340"/>
      <c r="D32" s="3340"/>
      <c r="E32" s="3340"/>
      <c r="F32" s="3340"/>
      <c r="G32" s="3340"/>
      <c r="H32" s="3340"/>
      <c r="I32" s="3340"/>
      <c r="J32" s="3340"/>
      <c r="K32" s="3340"/>
      <c r="L32" s="3340"/>
      <c r="M32" s="3340"/>
      <c r="N32" s="3340"/>
      <c r="P32" s="1048"/>
      <c r="Q32" s="1048"/>
      <c r="R32" s="1048"/>
      <c r="S32" s="1048"/>
      <c r="T32" s="1048"/>
      <c r="U32" s="1048"/>
      <c r="V32" s="1048"/>
      <c r="W32" s="1048"/>
      <c r="X32" s="1048"/>
      <c r="Y32" s="1048"/>
      <c r="Z32" s="1048"/>
      <c r="AA32" s="1048"/>
      <c r="AB32" s="1048"/>
      <c r="AC32" s="1048"/>
    </row>
    <row r="33" spans="1:29" x14ac:dyDescent="0.25">
      <c r="B33" s="1055" t="s">
        <v>625</v>
      </c>
      <c r="C33" s="1056"/>
      <c r="D33" s="1056"/>
      <c r="E33" s="1056"/>
      <c r="F33" s="1056"/>
      <c r="G33" s="1056"/>
      <c r="H33" s="1056"/>
      <c r="I33" s="1056"/>
      <c r="J33" s="1056"/>
      <c r="K33" s="1056"/>
      <c r="L33" s="1056"/>
      <c r="M33" s="1056"/>
      <c r="N33" s="1056"/>
      <c r="P33" s="1048"/>
      <c r="Q33" s="1048"/>
      <c r="R33" s="1048"/>
      <c r="S33" s="1048"/>
      <c r="T33" s="1048"/>
      <c r="U33" s="1048"/>
      <c r="V33" s="1048"/>
      <c r="W33" s="1048"/>
      <c r="X33" s="1048"/>
      <c r="Y33" s="1048"/>
      <c r="Z33" s="1048"/>
      <c r="AA33" s="1048"/>
      <c r="AB33" s="1048"/>
      <c r="AC33" s="1048"/>
    </row>
    <row r="34" spans="1:29" x14ac:dyDescent="0.25">
      <c r="B34" s="1057" t="s">
        <v>626</v>
      </c>
      <c r="C34" s="1056"/>
      <c r="D34" s="1056"/>
      <c r="E34" s="1056"/>
      <c r="F34" s="1056"/>
      <c r="G34" s="1056"/>
      <c r="H34" s="1056"/>
      <c r="I34" s="1056"/>
      <c r="J34" s="1056"/>
      <c r="K34" s="1056"/>
      <c r="L34" s="1056"/>
      <c r="M34" s="1056"/>
      <c r="N34" s="1056"/>
      <c r="P34" s="1048"/>
      <c r="Q34" s="1048"/>
      <c r="R34" s="1048"/>
      <c r="S34" s="1048"/>
      <c r="T34" s="1048"/>
      <c r="U34" s="1048"/>
      <c r="V34" s="1048"/>
      <c r="W34" s="1048"/>
      <c r="X34" s="1048"/>
      <c r="Y34" s="1048"/>
      <c r="Z34" s="1048"/>
      <c r="AA34" s="1048"/>
      <c r="AB34" s="1048"/>
      <c r="AC34" s="1048"/>
    </row>
    <row r="35" spans="1:29" x14ac:dyDescent="0.25">
      <c r="B35" s="1055" t="s">
        <v>627</v>
      </c>
      <c r="C35" s="1056"/>
      <c r="D35" s="1056"/>
      <c r="E35" s="1056"/>
      <c r="F35" s="1056"/>
      <c r="G35" s="1056"/>
      <c r="H35" s="1056"/>
      <c r="I35" s="1056"/>
      <c r="J35" s="1056"/>
      <c r="K35" s="1056"/>
      <c r="L35" s="1056"/>
      <c r="M35" s="1056"/>
      <c r="N35" s="1056"/>
      <c r="P35" s="1048"/>
      <c r="Q35" s="1048"/>
      <c r="R35" s="1048"/>
      <c r="S35" s="1048"/>
      <c r="T35" s="1048"/>
      <c r="U35" s="1048"/>
      <c r="V35" s="1048"/>
      <c r="W35" s="1048"/>
      <c r="X35" s="1048"/>
      <c r="Y35" s="1048"/>
      <c r="Z35" s="1048"/>
      <c r="AA35" s="1048"/>
      <c r="AB35" s="1048"/>
      <c r="AC35" s="1048"/>
    </row>
    <row r="36" spans="1:29" x14ac:dyDescent="0.25">
      <c r="B36" s="1057" t="s">
        <v>628</v>
      </c>
      <c r="C36" s="1056"/>
      <c r="D36" s="1056"/>
      <c r="E36" s="1056"/>
      <c r="F36" s="1056"/>
      <c r="G36" s="1056"/>
      <c r="H36" s="1056"/>
      <c r="I36" s="1056"/>
      <c r="J36" s="1056"/>
      <c r="K36" s="1056"/>
      <c r="L36" s="1056"/>
      <c r="M36" s="1056"/>
      <c r="N36" s="1056"/>
      <c r="P36" s="1048"/>
      <c r="Q36" s="1048"/>
      <c r="R36" s="1048"/>
      <c r="S36" s="1048"/>
      <c r="T36" s="1048"/>
      <c r="U36" s="1048"/>
      <c r="V36" s="1048"/>
      <c r="W36" s="1048"/>
      <c r="X36" s="1048"/>
      <c r="Y36" s="1048"/>
      <c r="Z36" s="1048"/>
      <c r="AA36" s="1048"/>
      <c r="AB36" s="1048"/>
      <c r="AC36" s="1048"/>
    </row>
    <row r="37" spans="1:29" x14ac:dyDescent="0.25">
      <c r="B37" s="26"/>
      <c r="C37" s="26"/>
      <c r="D37" s="26"/>
      <c r="E37" s="26"/>
      <c r="F37" s="26"/>
      <c r="G37" s="26"/>
      <c r="H37" s="26"/>
      <c r="I37" s="26"/>
      <c r="J37" s="26"/>
      <c r="K37" s="26"/>
      <c r="L37" s="26"/>
      <c r="M37" s="26"/>
      <c r="N37" s="26"/>
      <c r="P37" s="1048"/>
      <c r="Q37" s="1048"/>
      <c r="R37" s="1048"/>
      <c r="S37" s="1048"/>
      <c r="T37" s="1048"/>
      <c r="U37" s="1048"/>
      <c r="V37" s="1048"/>
      <c r="W37" s="1048"/>
      <c r="X37" s="1048"/>
      <c r="Y37" s="1048"/>
      <c r="Z37" s="1048"/>
      <c r="AA37" s="1048"/>
      <c r="AB37" s="1048"/>
      <c r="AC37" s="1048"/>
    </row>
    <row r="38" spans="1:29" x14ac:dyDescent="0.25">
      <c r="A38" s="765" t="s">
        <v>0</v>
      </c>
      <c r="B38" s="3341" t="str">
        <f>B41</f>
        <v>PAINS AUX RAISINS</v>
      </c>
      <c r="C38" s="3341"/>
      <c r="D38" s="3341"/>
      <c r="E38" s="3341"/>
      <c r="F38" s="3341"/>
      <c r="G38" s="3341"/>
      <c r="H38" s="3341"/>
      <c r="I38" s="3341"/>
      <c r="J38" s="3341"/>
      <c r="K38" s="3341"/>
      <c r="L38" s="3341"/>
      <c r="M38" s="3341"/>
      <c r="N38" s="3341"/>
    </row>
    <row r="39" spans="1:29" x14ac:dyDescent="0.25">
      <c r="A39" s="3342" t="str">
        <f>B41</f>
        <v>PAINS AUX RAISINS</v>
      </c>
      <c r="B39" s="3343" t="s">
        <v>629</v>
      </c>
      <c r="C39" s="2374"/>
      <c r="D39" s="2374"/>
      <c r="E39" s="2374"/>
      <c r="F39" s="2374"/>
      <c r="G39" s="2374"/>
      <c r="H39" s="2374"/>
      <c r="I39" s="2374"/>
      <c r="J39" s="2374"/>
      <c r="K39" s="2374"/>
      <c r="L39" s="2374"/>
      <c r="M39" s="2374"/>
      <c r="N39" s="3344"/>
    </row>
    <row r="40" spans="1:29" ht="15.75" thickBot="1" x14ac:dyDescent="0.3">
      <c r="A40" s="3342"/>
      <c r="B40" s="3343"/>
      <c r="C40" s="2374"/>
      <c r="D40" s="2374"/>
      <c r="E40" s="2374"/>
      <c r="F40" s="2374"/>
      <c r="G40" s="2374"/>
      <c r="H40" s="2374"/>
      <c r="I40" s="2374"/>
      <c r="J40" s="2374"/>
      <c r="K40" s="2374"/>
      <c r="L40" s="2374"/>
      <c r="M40" s="2374"/>
      <c r="N40" s="3344"/>
    </row>
    <row r="41" spans="1:29" x14ac:dyDescent="0.25">
      <c r="A41" s="3342"/>
      <c r="B41" s="3345" t="s">
        <v>630</v>
      </c>
      <c r="C41" s="3346"/>
      <c r="D41" s="3346"/>
      <c r="E41" s="3346"/>
      <c r="F41" s="3346"/>
      <c r="G41" s="3346"/>
      <c r="H41" s="3346"/>
      <c r="I41" s="3346"/>
      <c r="J41" s="3351" t="s">
        <v>631</v>
      </c>
      <c r="K41" s="3352"/>
      <c r="L41" s="3352"/>
      <c r="M41" s="3357">
        <v>25</v>
      </c>
      <c r="N41" s="3360" t="s">
        <v>632</v>
      </c>
    </row>
    <row r="42" spans="1:29" x14ac:dyDescent="0.25">
      <c r="A42" s="3342"/>
      <c r="B42" s="3347"/>
      <c r="C42" s="3348"/>
      <c r="D42" s="3348"/>
      <c r="E42" s="3348"/>
      <c r="F42" s="3348"/>
      <c r="G42" s="3348"/>
      <c r="H42" s="3348"/>
      <c r="I42" s="3348"/>
      <c r="J42" s="3353"/>
      <c r="K42" s="3354"/>
      <c r="L42" s="3354"/>
      <c r="M42" s="3358"/>
      <c r="N42" s="3361"/>
    </row>
    <row r="43" spans="1:29" ht="15.75" thickBot="1" x14ac:dyDescent="0.3">
      <c r="A43" s="3342"/>
      <c r="B43" s="3349"/>
      <c r="C43" s="3350"/>
      <c r="D43" s="3350"/>
      <c r="E43" s="3350"/>
      <c r="F43" s="3350"/>
      <c r="G43" s="3350"/>
      <c r="H43" s="3350"/>
      <c r="I43" s="3350"/>
      <c r="J43" s="3355"/>
      <c r="K43" s="3356"/>
      <c r="L43" s="3356"/>
      <c r="M43" s="3359"/>
      <c r="N43" s="3362"/>
    </row>
    <row r="44" spans="1:29" ht="15.75" x14ac:dyDescent="0.25">
      <c r="A44" s="3342"/>
      <c r="B44" s="26"/>
      <c r="C44" s="3363" t="s">
        <v>633</v>
      </c>
      <c r="D44" s="3363"/>
      <c r="E44" s="1060"/>
      <c r="F44" s="1061"/>
      <c r="G44" s="1061"/>
      <c r="H44" s="1061"/>
      <c r="I44" s="26"/>
      <c r="J44" s="26"/>
      <c r="K44" s="26"/>
      <c r="L44" s="26"/>
      <c r="M44" s="26"/>
      <c r="N44" s="1062"/>
    </row>
    <row r="45" spans="1:29" ht="15.75" x14ac:dyDescent="0.25">
      <c r="A45" s="3342"/>
      <c r="B45" s="26"/>
      <c r="C45" s="3364"/>
      <c r="D45" s="3364"/>
      <c r="E45" s="1060"/>
      <c r="F45" s="1061"/>
      <c r="G45" s="1061"/>
      <c r="H45" s="1061"/>
      <c r="I45" s="1063" t="s">
        <v>634</v>
      </c>
      <c r="L45" s="26"/>
      <c r="M45" s="26"/>
      <c r="N45" s="1062"/>
    </row>
    <row r="46" spans="1:29" ht="18.75" x14ac:dyDescent="0.25">
      <c r="A46" s="3342"/>
      <c r="B46" s="26"/>
      <c r="C46" s="3365" t="s">
        <v>635</v>
      </c>
      <c r="D46" s="1064">
        <v>10</v>
      </c>
      <c r="E46" s="1065" t="s">
        <v>636</v>
      </c>
      <c r="F46" s="1066"/>
      <c r="G46" s="1067"/>
      <c r="H46" s="26"/>
      <c r="I46" s="3366" t="s">
        <v>637</v>
      </c>
      <c r="J46" s="1068"/>
      <c r="K46" s="802"/>
      <c r="L46" s="3369" t="s">
        <v>638</v>
      </c>
      <c r="M46" s="26"/>
      <c r="N46" s="1062"/>
    </row>
    <row r="47" spans="1:29" ht="15.75" x14ac:dyDescent="0.25">
      <c r="A47" s="3342"/>
      <c r="B47" s="26"/>
      <c r="C47" s="3365"/>
      <c r="D47" s="1069" t="s">
        <v>1</v>
      </c>
      <c r="E47" s="26"/>
      <c r="F47" s="1070"/>
      <c r="G47" s="1070"/>
      <c r="H47" s="26"/>
      <c r="I47" s="3367"/>
      <c r="J47" s="1071"/>
      <c r="K47" s="777"/>
      <c r="L47" s="3369"/>
      <c r="M47" s="26"/>
      <c r="N47" s="1072"/>
    </row>
    <row r="48" spans="1:29" ht="15.75" x14ac:dyDescent="0.25">
      <c r="A48" s="3342"/>
      <c r="B48" s="26"/>
      <c r="C48" s="1073">
        <f>D48/D46</f>
        <v>0.04</v>
      </c>
      <c r="D48" s="1074">
        <v>0.4</v>
      </c>
      <c r="E48" s="3370" t="s">
        <v>639</v>
      </c>
      <c r="F48" s="3370"/>
      <c r="G48" s="706">
        <f>(D48/D46)*M41</f>
        <v>1</v>
      </c>
      <c r="H48" s="26"/>
      <c r="I48" s="3367"/>
      <c r="J48" s="1071"/>
      <c r="K48" s="777"/>
      <c r="L48" s="3369"/>
      <c r="M48" s="26"/>
      <c r="N48" s="1072"/>
    </row>
    <row r="49" spans="1:14" ht="15.75" x14ac:dyDescent="0.25">
      <c r="A49" s="3342"/>
      <c r="B49" s="26"/>
      <c r="C49" s="1073">
        <f>D49/D46</f>
        <v>1.2500000000000001E-2</v>
      </c>
      <c r="D49" s="1074">
        <v>0.125</v>
      </c>
      <c r="E49" s="3370" t="s">
        <v>14</v>
      </c>
      <c r="F49" s="3370"/>
      <c r="G49" s="706">
        <f>(D49/D46)*M41</f>
        <v>0.3125</v>
      </c>
      <c r="H49" s="26"/>
      <c r="I49" s="3367"/>
      <c r="J49" s="1071"/>
      <c r="K49" s="777"/>
      <c r="L49" s="3369"/>
      <c r="M49" s="26"/>
      <c r="N49" s="1072"/>
    </row>
    <row r="50" spans="1:14" ht="15.75" x14ac:dyDescent="0.25">
      <c r="A50" s="3342"/>
      <c r="B50" s="26"/>
      <c r="C50" s="1073">
        <f>D50/D46</f>
        <v>1.6E-2</v>
      </c>
      <c r="D50" s="1074">
        <v>0.16</v>
      </c>
      <c r="E50" s="3370" t="s">
        <v>640</v>
      </c>
      <c r="F50" s="3370"/>
      <c r="G50" s="706">
        <f>(D50/D46)*M41</f>
        <v>0.4</v>
      </c>
      <c r="H50" s="26"/>
      <c r="I50" s="3367"/>
      <c r="J50" s="1071"/>
      <c r="K50" s="777"/>
      <c r="L50" s="3369"/>
      <c r="M50" s="26"/>
      <c r="N50" s="1072"/>
    </row>
    <row r="51" spans="1:14" ht="15.75" x14ac:dyDescent="0.25">
      <c r="A51" s="3342"/>
      <c r="B51" s="26"/>
      <c r="C51" s="1073">
        <f>D51/D46</f>
        <v>1.2E-2</v>
      </c>
      <c r="D51" s="1074">
        <v>0.12</v>
      </c>
      <c r="E51" s="3370" t="s">
        <v>641</v>
      </c>
      <c r="F51" s="3370"/>
      <c r="G51" s="706">
        <f>(D51/D46)*M41</f>
        <v>0.3</v>
      </c>
      <c r="H51" s="26"/>
      <c r="I51" s="3367"/>
      <c r="J51" s="1071"/>
      <c r="K51" s="777"/>
      <c r="L51" s="3369"/>
      <c r="M51" s="26"/>
      <c r="N51" s="1072"/>
    </row>
    <row r="52" spans="1:14" ht="15.75" x14ac:dyDescent="0.25">
      <c r="A52" s="3342"/>
      <c r="B52" s="1075"/>
      <c r="C52" s="1076"/>
      <c r="D52" s="1076"/>
      <c r="E52" s="1075"/>
      <c r="F52" s="1077"/>
      <c r="G52" s="1078"/>
      <c r="H52" s="26"/>
      <c r="I52" s="3367"/>
      <c r="J52" s="1071"/>
      <c r="K52" s="777"/>
      <c r="L52" s="3369"/>
      <c r="M52" s="26"/>
      <c r="N52" s="1072"/>
    </row>
    <row r="53" spans="1:14" ht="15.75" x14ac:dyDescent="0.25">
      <c r="A53" s="3342"/>
      <c r="B53" s="1079"/>
      <c r="C53" s="706">
        <f>SUM(C48:C52)</f>
        <v>8.0500000000000002E-2</v>
      </c>
      <c r="D53" s="1080">
        <f>SUM(D48:D52)</f>
        <v>0.80500000000000005</v>
      </c>
      <c r="E53" s="1081"/>
      <c r="F53" s="1081"/>
      <c r="G53" s="1082">
        <f>SUM(G48:G52)</f>
        <v>2.0124999999999997</v>
      </c>
      <c r="H53" s="26"/>
      <c r="I53" s="3368"/>
      <c r="J53" s="1083" t="s">
        <v>642</v>
      </c>
      <c r="K53" s="1084"/>
      <c r="L53" s="3369"/>
      <c r="M53" s="26"/>
      <c r="N53" s="1072"/>
    </row>
    <row r="54" spans="1:14" ht="15.75" x14ac:dyDescent="0.25">
      <c r="A54" s="3342"/>
      <c r="B54" s="1079"/>
      <c r="C54" s="1085"/>
      <c r="D54" s="1086" t="s">
        <v>643</v>
      </c>
      <c r="E54" s="1085"/>
      <c r="F54" s="1085"/>
      <c r="G54" s="1087"/>
      <c r="H54" s="26"/>
      <c r="I54" s="1088" t="s">
        <v>2</v>
      </c>
      <c r="J54" s="1089"/>
      <c r="K54" s="1089"/>
      <c r="L54" s="1089"/>
      <c r="M54" s="26"/>
      <c r="N54" s="1072"/>
    </row>
    <row r="55" spans="1:14" ht="15.75" x14ac:dyDescent="0.25">
      <c r="A55" s="3342"/>
      <c r="B55" s="1079"/>
      <c r="C55" s="1090"/>
      <c r="D55" s="1091"/>
      <c r="E55" s="1070"/>
      <c r="F55" s="1085"/>
      <c r="G55" s="1087"/>
      <c r="H55" s="1092"/>
      <c r="I55" s="1093" t="s">
        <v>644</v>
      </c>
      <c r="J55" s="1091"/>
      <c r="K55" s="1057"/>
      <c r="L55" s="1057"/>
      <c r="M55" s="1057"/>
      <c r="N55" s="1072"/>
    </row>
    <row r="56" spans="1:14" x14ac:dyDescent="0.25">
      <c r="A56" s="3342"/>
      <c r="B56" s="1094" t="s">
        <v>1</v>
      </c>
      <c r="C56" s="1095" t="s">
        <v>645</v>
      </c>
      <c r="D56" s="1096"/>
      <c r="E56" s="1096"/>
      <c r="F56" s="1096"/>
      <c r="G56" s="1096"/>
      <c r="H56" s="1096"/>
      <c r="I56" s="1096"/>
      <c r="J56" s="1096"/>
      <c r="K56" s="1096"/>
      <c r="L56" s="1096"/>
      <c r="M56" s="1096"/>
      <c r="N56" s="1097"/>
    </row>
    <row r="57" spans="1:14" x14ac:dyDescent="0.25">
      <c r="A57" s="3342"/>
      <c r="B57" s="1098" t="s">
        <v>2</v>
      </c>
      <c r="C57" s="1099" t="s">
        <v>646</v>
      </c>
      <c r="D57" s="1100"/>
      <c r="E57" s="1100"/>
      <c r="F57" s="1100"/>
      <c r="G57" s="1100"/>
      <c r="H57" s="1100"/>
      <c r="I57" s="1100"/>
      <c r="J57" s="1100"/>
      <c r="K57" s="1100"/>
      <c r="L57" s="1100"/>
      <c r="M57" s="1101" t="s">
        <v>647</v>
      </c>
      <c r="N57" s="1102"/>
    </row>
    <row r="58" spans="1:14" ht="15.75" thickBot="1" x14ac:dyDescent="0.3">
      <c r="A58" s="3342"/>
      <c r="B58" s="1098"/>
      <c r="C58" s="1103" t="s">
        <v>648</v>
      </c>
      <c r="D58" s="1100"/>
      <c r="E58" s="1100"/>
      <c r="F58" s="1100"/>
      <c r="G58" s="1100"/>
      <c r="H58" s="1100"/>
      <c r="I58" s="1100"/>
      <c r="J58" s="1100"/>
      <c r="K58" s="1100"/>
      <c r="L58" s="1100"/>
      <c r="M58" s="1100"/>
      <c r="N58" s="1102"/>
    </row>
    <row r="59" spans="1:14" x14ac:dyDescent="0.25">
      <c r="A59" s="3342"/>
      <c r="B59" s="3380" t="s">
        <v>649</v>
      </c>
      <c r="C59" s="3381"/>
      <c r="D59" s="3381"/>
      <c r="E59" s="3381"/>
      <c r="F59" s="3381"/>
      <c r="G59" s="3381"/>
      <c r="H59" s="3381"/>
      <c r="I59" s="3381"/>
      <c r="J59" s="3381"/>
      <c r="K59" s="3381"/>
      <c r="L59" s="3381"/>
      <c r="M59" s="3381"/>
      <c r="N59" s="3382"/>
    </row>
    <row r="60" spans="1:14" ht="15.75" thickBot="1" x14ac:dyDescent="0.3">
      <c r="A60" s="3342"/>
      <c r="B60" s="3383"/>
      <c r="C60" s="3384"/>
      <c r="D60" s="3384"/>
      <c r="E60" s="3384"/>
      <c r="F60" s="3384"/>
      <c r="G60" s="3384"/>
      <c r="H60" s="3384"/>
      <c r="I60" s="3384"/>
      <c r="J60" s="3384"/>
      <c r="K60" s="3384"/>
      <c r="L60" s="3384"/>
      <c r="M60" s="3384"/>
      <c r="N60" s="3385"/>
    </row>
    <row r="62" spans="1:14" x14ac:dyDescent="0.25">
      <c r="A62" s="765" t="s">
        <v>0</v>
      </c>
      <c r="B62" s="3341" t="str">
        <f>B65</f>
        <v>DIPLOMATE</v>
      </c>
      <c r="C62" s="3341"/>
      <c r="D62" s="3341"/>
      <c r="E62" s="3341"/>
      <c r="F62" s="3341"/>
      <c r="G62" s="3341"/>
      <c r="H62" s="3341"/>
      <c r="I62" s="3341"/>
      <c r="J62" s="3341"/>
      <c r="K62" s="3341"/>
      <c r="L62" s="3341"/>
      <c r="M62" s="3341"/>
      <c r="N62" s="3341"/>
    </row>
    <row r="63" spans="1:14" x14ac:dyDescent="0.25">
      <c r="A63" s="3342" t="s">
        <v>650</v>
      </c>
      <c r="B63" s="3343" t="s">
        <v>629</v>
      </c>
      <c r="C63" s="2374"/>
      <c r="D63" s="2374"/>
      <c r="E63" s="2374"/>
      <c r="F63" s="2374"/>
      <c r="G63" s="2374"/>
      <c r="H63" s="2374"/>
      <c r="I63" s="2374"/>
      <c r="J63" s="2374"/>
      <c r="K63" s="2374"/>
      <c r="L63" s="2374"/>
      <c r="M63" s="2374"/>
      <c r="N63" s="3344"/>
    </row>
    <row r="64" spans="1:14" ht="15.75" thickBot="1" x14ac:dyDescent="0.3">
      <c r="A64" s="3342"/>
      <c r="B64" s="3343"/>
      <c r="C64" s="2374"/>
      <c r="D64" s="2374"/>
      <c r="E64" s="2374"/>
      <c r="F64" s="2374"/>
      <c r="G64" s="2374"/>
      <c r="H64" s="2374"/>
      <c r="I64" s="2374"/>
      <c r="J64" s="2374"/>
      <c r="K64" s="2374"/>
      <c r="L64" s="2374"/>
      <c r="M64" s="2374"/>
      <c r="N64" s="3344"/>
    </row>
    <row r="65" spans="1:29" x14ac:dyDescent="0.25">
      <c r="A65" s="3342"/>
      <c r="B65" s="3345" t="s">
        <v>650</v>
      </c>
      <c r="C65" s="3346"/>
      <c r="D65" s="3346"/>
      <c r="E65" s="3346"/>
      <c r="F65" s="3346"/>
      <c r="G65" s="3346"/>
      <c r="H65" s="3346"/>
      <c r="I65" s="3346"/>
      <c r="J65" s="3386"/>
      <c r="K65" s="3388" t="s">
        <v>651</v>
      </c>
      <c r="L65" s="3389"/>
      <c r="M65" s="3392" t="s">
        <v>652</v>
      </c>
      <c r="N65" s="3393"/>
    </row>
    <row r="66" spans="1:29" x14ac:dyDescent="0.25">
      <c r="A66" s="3342"/>
      <c r="B66" s="3347"/>
      <c r="C66" s="3348"/>
      <c r="D66" s="3348"/>
      <c r="E66" s="3348"/>
      <c r="F66" s="3348"/>
      <c r="G66" s="3348"/>
      <c r="H66" s="3348"/>
      <c r="I66" s="3348"/>
      <c r="J66" s="3387"/>
      <c r="K66" s="3390"/>
      <c r="L66" s="3391"/>
      <c r="M66" s="3394"/>
      <c r="N66" s="3395"/>
    </row>
    <row r="67" spans="1:29" ht="24" thickBot="1" x14ac:dyDescent="0.3">
      <c r="A67" s="3342"/>
      <c r="B67" s="3347"/>
      <c r="C67" s="3348"/>
      <c r="D67" s="3348"/>
      <c r="E67" s="3348"/>
      <c r="F67" s="3348"/>
      <c r="G67" s="3348"/>
      <c r="H67" s="3348"/>
      <c r="I67" s="3348"/>
      <c r="J67" s="3387"/>
      <c r="K67" s="3396">
        <v>5</v>
      </c>
      <c r="L67" s="3397"/>
      <c r="M67" s="3358">
        <v>40</v>
      </c>
      <c r="N67" s="3397"/>
    </row>
    <row r="68" spans="1:29" ht="19.5" thickBot="1" x14ac:dyDescent="0.3">
      <c r="A68" s="3342"/>
      <c r="B68" s="3398" t="s">
        <v>653</v>
      </c>
      <c r="C68" s="3399"/>
      <c r="D68" s="1104"/>
      <c r="E68" s="1105"/>
      <c r="F68" s="1106"/>
      <c r="G68" s="1107"/>
      <c r="H68" s="1107"/>
      <c r="I68" s="1106"/>
      <c r="J68" s="1108"/>
      <c r="K68" s="3371" t="s">
        <v>2</v>
      </c>
      <c r="L68" s="3372"/>
      <c r="M68" s="3373" t="s">
        <v>3</v>
      </c>
      <c r="N68" s="3374"/>
      <c r="P68" s="3331" t="s">
        <v>612</v>
      </c>
      <c r="Q68" s="3332"/>
      <c r="R68" s="3332"/>
      <c r="S68" s="3332"/>
      <c r="T68" s="3332"/>
      <c r="U68" s="3332"/>
      <c r="V68" s="3332"/>
      <c r="W68" s="3332"/>
      <c r="X68" s="3332"/>
      <c r="Y68" s="3332"/>
      <c r="Z68" s="3332"/>
      <c r="AA68" s="3332"/>
      <c r="AB68" s="3332"/>
      <c r="AC68" s="3333"/>
    </row>
    <row r="69" spans="1:29" ht="19.5" thickBot="1" x14ac:dyDescent="0.3">
      <c r="A69" s="3342"/>
      <c r="B69" s="1109" t="s">
        <v>654</v>
      </c>
      <c r="C69" s="1110">
        <v>24</v>
      </c>
      <c r="D69" s="26"/>
      <c r="E69" s="26"/>
      <c r="F69" s="1070"/>
      <c r="G69" s="600" t="s">
        <v>636</v>
      </c>
      <c r="H69" s="1111"/>
      <c r="I69" s="1112"/>
      <c r="J69" s="1112"/>
      <c r="K69" s="26"/>
      <c r="L69" s="3375"/>
      <c r="M69" s="3375"/>
      <c r="N69" s="1072"/>
      <c r="P69" s="3334"/>
      <c r="Q69" s="3335"/>
      <c r="R69" s="3335"/>
      <c r="S69" s="3335"/>
      <c r="T69" s="3335"/>
      <c r="U69" s="3335"/>
      <c r="V69" s="3335"/>
      <c r="W69" s="3335"/>
      <c r="X69" s="3335"/>
      <c r="Y69" s="3335"/>
      <c r="Z69" s="3335"/>
      <c r="AA69" s="3335"/>
      <c r="AB69" s="3335"/>
      <c r="AC69" s="3336"/>
    </row>
    <row r="70" spans="1:29" ht="16.5" thickBot="1" x14ac:dyDescent="0.3">
      <c r="A70" s="3342"/>
      <c r="B70" s="1113" t="s">
        <v>655</v>
      </c>
      <c r="C70" s="1114" t="s">
        <v>1</v>
      </c>
      <c r="D70" s="26"/>
      <c r="E70" s="26"/>
      <c r="F70" s="1070"/>
      <c r="G70" s="3376" t="s">
        <v>2</v>
      </c>
      <c r="H70" s="3376"/>
      <c r="I70" s="3377" t="s">
        <v>3</v>
      </c>
      <c r="J70" s="3377"/>
      <c r="K70" s="3378" t="s">
        <v>656</v>
      </c>
      <c r="L70" s="3378"/>
      <c r="M70" s="3378"/>
      <c r="N70" s="3379"/>
      <c r="P70" s="3337"/>
      <c r="Q70" s="3338"/>
      <c r="R70" s="3338"/>
      <c r="S70" s="3338"/>
      <c r="T70" s="3338"/>
      <c r="U70" s="3338"/>
      <c r="V70" s="3338"/>
      <c r="W70" s="3338"/>
      <c r="X70" s="3338"/>
      <c r="Y70" s="3338"/>
      <c r="Z70" s="3338"/>
      <c r="AA70" s="3338"/>
      <c r="AB70" s="3338"/>
      <c r="AC70" s="3339"/>
    </row>
    <row r="71" spans="1:29" x14ac:dyDescent="0.25">
      <c r="A71" s="3342"/>
      <c r="B71" s="2744">
        <f>C71/C69</f>
        <v>1.6666666666666666E-2</v>
      </c>
      <c r="C71" s="3410">
        <v>0.4</v>
      </c>
      <c r="D71" s="3411" t="s">
        <v>657</v>
      </c>
      <c r="E71" s="3411"/>
      <c r="F71" s="3411"/>
      <c r="G71" s="3403">
        <f>(B71*C69)*K67</f>
        <v>2</v>
      </c>
      <c r="H71" s="3403"/>
      <c r="I71" s="3403">
        <f>B71*M67</f>
        <v>0.66666666666666663</v>
      </c>
      <c r="J71" s="3403"/>
      <c r="K71" s="3400" t="s">
        <v>658</v>
      </c>
      <c r="L71" s="3400"/>
      <c r="M71" s="3400"/>
      <c r="N71" s="3401"/>
    </row>
    <row r="72" spans="1:29" x14ac:dyDescent="0.25">
      <c r="A72" s="3342"/>
      <c r="B72" s="2744"/>
      <c r="C72" s="3410"/>
      <c r="D72" s="3411"/>
      <c r="E72" s="3411"/>
      <c r="F72" s="3411"/>
      <c r="G72" s="3403"/>
      <c r="H72" s="3403"/>
      <c r="I72" s="3403"/>
      <c r="J72" s="3403"/>
      <c r="K72" s="3412"/>
      <c r="L72" s="3412"/>
      <c r="M72" s="3412"/>
      <c r="N72" s="3413"/>
    </row>
    <row r="73" spans="1:29" ht="15.75" x14ac:dyDescent="0.25">
      <c r="A73" s="3342"/>
      <c r="B73" s="706">
        <f>C73/C69</f>
        <v>4.1666666666666666E-3</v>
      </c>
      <c r="C73" s="1074">
        <v>0.1</v>
      </c>
      <c r="D73" s="3370" t="s">
        <v>659</v>
      </c>
      <c r="E73" s="3370"/>
      <c r="F73" s="3370"/>
      <c r="G73" s="3403">
        <f>(B73*C69)*K67</f>
        <v>0.5</v>
      </c>
      <c r="H73" s="3403"/>
      <c r="I73" s="3403">
        <f>B73*M67</f>
        <v>0.16666666666666666</v>
      </c>
      <c r="J73" s="3403"/>
      <c r="K73" s="3400" t="s">
        <v>660</v>
      </c>
      <c r="L73" s="3400"/>
      <c r="M73" s="3400"/>
      <c r="N73" s="3401"/>
    </row>
    <row r="74" spans="1:29" ht="15.75" x14ac:dyDescent="0.25">
      <c r="A74" s="3342"/>
      <c r="B74" s="706"/>
      <c r="C74" s="1065"/>
      <c r="D74" s="1065"/>
      <c r="E74" s="26"/>
      <c r="F74" s="1065"/>
      <c r="G74" s="1073"/>
      <c r="H74" s="26"/>
      <c r="I74" s="1073"/>
      <c r="J74" s="26"/>
      <c r="K74" s="26"/>
      <c r="L74" s="1101"/>
      <c r="M74" s="1101"/>
      <c r="N74" s="1072"/>
    </row>
    <row r="75" spans="1:29" ht="15.75" x14ac:dyDescent="0.25">
      <c r="A75" s="3342"/>
      <c r="B75" s="706"/>
      <c r="C75" s="1114" t="s">
        <v>1</v>
      </c>
      <c r="D75" s="3402" t="s">
        <v>661</v>
      </c>
      <c r="E75" s="3402"/>
      <c r="F75" s="3402"/>
      <c r="G75" s="1073"/>
      <c r="H75" s="26"/>
      <c r="I75" s="1073"/>
      <c r="J75" s="26"/>
      <c r="K75" s="26"/>
      <c r="L75" s="1101"/>
      <c r="M75" s="1101"/>
      <c r="N75" s="1072"/>
    </row>
    <row r="76" spans="1:29" ht="15.75" x14ac:dyDescent="0.25">
      <c r="A76" s="3342"/>
      <c r="B76" s="706">
        <f>C76/C69</f>
        <v>8.3333333333333329E-2</v>
      </c>
      <c r="C76" s="1074">
        <v>2</v>
      </c>
      <c r="D76" s="3370" t="s">
        <v>662</v>
      </c>
      <c r="E76" s="3370"/>
      <c r="F76" s="3370"/>
      <c r="G76" s="3403">
        <f>(B76*C69)*K67</f>
        <v>10</v>
      </c>
      <c r="H76" s="3403"/>
      <c r="I76" s="3403">
        <f>B76*M67</f>
        <v>3.333333333333333</v>
      </c>
      <c r="J76" s="3403"/>
      <c r="K76" s="3404" t="s">
        <v>663</v>
      </c>
      <c r="L76" s="3404"/>
      <c r="M76" s="3404"/>
      <c r="N76" s="3405"/>
    </row>
    <row r="77" spans="1:29" ht="15.75" x14ac:dyDescent="0.25">
      <c r="A77" s="3342"/>
      <c r="B77" s="706">
        <f>C77/C69</f>
        <v>2.4999999999999998E-2</v>
      </c>
      <c r="C77" s="1074">
        <v>0.6</v>
      </c>
      <c r="D77" s="3370" t="s">
        <v>664</v>
      </c>
      <c r="E77" s="3370"/>
      <c r="F77" s="3370"/>
      <c r="G77" s="3403">
        <f>(B77*C69)*K67</f>
        <v>3</v>
      </c>
      <c r="H77" s="3403"/>
      <c r="I77" s="3403">
        <f>B77*M67</f>
        <v>0.99999999999999989</v>
      </c>
      <c r="J77" s="3403"/>
      <c r="K77" s="3406"/>
      <c r="L77" s="3406"/>
      <c r="M77" s="3406"/>
      <c r="N77" s="3407"/>
    </row>
    <row r="78" spans="1:29" ht="15.75" x14ac:dyDescent="0.25">
      <c r="A78" s="3342"/>
      <c r="B78" s="706">
        <f>C78/C69</f>
        <v>1.6666666666666666E-2</v>
      </c>
      <c r="C78" s="1074">
        <v>0.4</v>
      </c>
      <c r="D78" s="3370" t="s">
        <v>665</v>
      </c>
      <c r="E78" s="3370"/>
      <c r="F78" s="3370"/>
      <c r="G78" s="3403">
        <f>(B78*C69)*K67</f>
        <v>2</v>
      </c>
      <c r="H78" s="3403"/>
      <c r="I78" s="3403">
        <f>B78*M67</f>
        <v>0.66666666666666663</v>
      </c>
      <c r="J78" s="3403"/>
      <c r="K78" s="3406"/>
      <c r="L78" s="3406"/>
      <c r="M78" s="3406"/>
      <c r="N78" s="3407"/>
    </row>
    <row r="79" spans="1:29" ht="15.75" x14ac:dyDescent="0.25">
      <c r="A79" s="3342"/>
      <c r="B79" s="706">
        <f>C79/C69</f>
        <v>8.3333333333333339E-4</v>
      </c>
      <c r="C79" s="1074">
        <v>0.02</v>
      </c>
      <c r="D79" s="3370" t="s">
        <v>666</v>
      </c>
      <c r="E79" s="3370"/>
      <c r="F79" s="3370"/>
      <c r="G79" s="3403">
        <f>(B79*C69)*K67</f>
        <v>0.1</v>
      </c>
      <c r="H79" s="3403"/>
      <c r="I79" s="3403">
        <f>B79*M67</f>
        <v>3.3333333333333333E-2</v>
      </c>
      <c r="J79" s="3403"/>
      <c r="K79" s="3408"/>
      <c r="L79" s="3408"/>
      <c r="M79" s="3408"/>
      <c r="N79" s="3409"/>
    </row>
    <row r="80" spans="1:29" ht="15.75" x14ac:dyDescent="0.25">
      <c r="A80" s="3342"/>
      <c r="B80" s="706">
        <f>C80/C69</f>
        <v>4.1666666666666666E-3</v>
      </c>
      <c r="C80" s="1074">
        <v>0.1</v>
      </c>
      <c r="D80" s="3370" t="s">
        <v>667</v>
      </c>
      <c r="E80" s="3370"/>
      <c r="F80" s="3370"/>
      <c r="G80" s="3403">
        <f>(B80*C69)*K67</f>
        <v>0.5</v>
      </c>
      <c r="H80" s="3403"/>
      <c r="I80" s="3403">
        <f>B80*M67</f>
        <v>0.16666666666666666</v>
      </c>
      <c r="J80" s="3403"/>
      <c r="K80" s="3400" t="s">
        <v>660</v>
      </c>
      <c r="L80" s="3400"/>
      <c r="M80" s="3400"/>
      <c r="N80" s="3401"/>
    </row>
    <row r="81" spans="1:14" ht="16.5" thickBot="1" x14ac:dyDescent="0.3">
      <c r="A81" s="3342"/>
      <c r="B81" s="1115"/>
      <c r="C81" s="1076"/>
      <c r="D81" s="26"/>
      <c r="E81" s="1075"/>
      <c r="F81" s="1077"/>
      <c r="G81" s="1078"/>
      <c r="I81" s="1078"/>
      <c r="L81" s="1101"/>
      <c r="M81" s="1101"/>
      <c r="N81" s="1072"/>
    </row>
    <row r="82" spans="1:14" ht="16.5" thickBot="1" x14ac:dyDescent="0.3">
      <c r="A82" s="3342"/>
      <c r="B82" s="876">
        <f>SUM(B71:B81)</f>
        <v>0.15083333333333332</v>
      </c>
      <c r="C82" s="1116">
        <f>SUM(C71:C81)</f>
        <v>3.62</v>
      </c>
      <c r="D82" s="1081"/>
      <c r="E82" s="1081"/>
      <c r="F82" s="1081"/>
      <c r="G82" s="3421">
        <f>SUM(G71:G81)</f>
        <v>18.100000000000001</v>
      </c>
      <c r="H82" s="3421"/>
      <c r="I82" s="3421">
        <f>SUM(I71:I81)</f>
        <v>6.0333333333333332</v>
      </c>
      <c r="J82" s="3421"/>
      <c r="K82" s="1117"/>
      <c r="L82" s="1101"/>
      <c r="M82" s="1101"/>
      <c r="N82" s="1072"/>
    </row>
    <row r="83" spans="1:14" ht="15.75" x14ac:dyDescent="0.25">
      <c r="A83" s="3342"/>
      <c r="B83" s="1079"/>
      <c r="C83" s="1118" t="s">
        <v>668</v>
      </c>
      <c r="D83" s="1085"/>
      <c r="E83" s="1085"/>
      <c r="F83" s="1085"/>
      <c r="G83" s="1087"/>
      <c r="H83" s="3414"/>
      <c r="I83" s="1119">
        <f>IF(I82=0,0,INT(I82/C82))</f>
        <v>1</v>
      </c>
      <c r="J83" s="1120">
        <f>I82-(I83*C82)</f>
        <v>2.4133333333333331</v>
      </c>
      <c r="K83" s="1121" t="s">
        <v>4</v>
      </c>
      <c r="L83" s="1101"/>
      <c r="M83" s="26"/>
      <c r="N83" s="1072"/>
    </row>
    <row r="84" spans="1:14" ht="15.75" x14ac:dyDescent="0.25">
      <c r="A84" s="3342"/>
      <c r="B84" s="1079"/>
      <c r="C84" s="1118"/>
      <c r="D84" s="1085"/>
      <c r="E84" s="1085"/>
      <c r="F84" s="1085"/>
      <c r="G84" s="1087"/>
      <c r="H84" s="3414"/>
      <c r="I84" s="1119">
        <f>IF(J83=0,0,I83+1)</f>
        <v>2</v>
      </c>
      <c r="J84" s="1122">
        <f>IF(J83=0,0,I82-(I84*C82))</f>
        <v>-1.206666666666667</v>
      </c>
      <c r="K84" s="1123" t="s">
        <v>669</v>
      </c>
      <c r="L84" s="1101"/>
      <c r="M84" s="26"/>
      <c r="N84" s="1072"/>
    </row>
    <row r="85" spans="1:14" ht="16.5" thickBot="1" x14ac:dyDescent="0.3">
      <c r="A85" s="3342"/>
      <c r="B85" s="1124" t="s">
        <v>670</v>
      </c>
      <c r="C85" s="1118"/>
      <c r="D85" s="1085"/>
      <c r="E85" s="1085"/>
      <c r="F85" s="1085"/>
      <c r="G85" s="1087"/>
      <c r="H85" s="26"/>
      <c r="I85" s="1101"/>
      <c r="J85" s="1101"/>
      <c r="K85" s="1101"/>
      <c r="L85" s="1101"/>
      <c r="M85" s="26"/>
      <c r="N85" s="1072"/>
    </row>
    <row r="86" spans="1:14" ht="21" x14ac:dyDescent="0.25">
      <c r="A86" s="3342"/>
      <c r="B86" s="3415" t="s">
        <v>671</v>
      </c>
      <c r="C86" s="3416"/>
      <c r="D86" s="3416"/>
      <c r="E86" s="3416"/>
      <c r="F86" s="3416"/>
      <c r="G86" s="3416"/>
      <c r="H86" s="3416"/>
      <c r="I86" s="3416"/>
      <c r="J86" s="3416"/>
      <c r="K86" s="3416"/>
      <c r="L86" s="3416"/>
      <c r="M86" s="3416"/>
      <c r="N86" s="3417"/>
    </row>
    <row r="87" spans="1:14" x14ac:dyDescent="0.25">
      <c r="A87" s="3342"/>
      <c r="B87" s="3418" t="s">
        <v>672</v>
      </c>
      <c r="C87" s="3419"/>
      <c r="D87" s="3419"/>
      <c r="E87" s="3419"/>
      <c r="F87" s="3419"/>
      <c r="G87" s="3419"/>
      <c r="H87" s="3419"/>
      <c r="I87" s="3419"/>
      <c r="J87" s="3419"/>
      <c r="K87" s="3419"/>
      <c r="L87" s="3419"/>
      <c r="M87" s="3419"/>
      <c r="N87" s="3420"/>
    </row>
    <row r="88" spans="1:14" x14ac:dyDescent="0.25">
      <c r="A88" s="3342"/>
      <c r="B88" s="3418" t="s">
        <v>673</v>
      </c>
      <c r="C88" s="3419"/>
      <c r="D88" s="3419"/>
      <c r="E88" s="3419"/>
      <c r="F88" s="3419"/>
      <c r="G88" s="3419"/>
      <c r="H88" s="3419"/>
      <c r="I88" s="3419"/>
      <c r="J88" s="3419"/>
      <c r="K88" s="3419"/>
      <c r="L88" s="3419"/>
      <c r="M88" s="3419"/>
      <c r="N88" s="3420"/>
    </row>
    <row r="89" spans="1:14" x14ac:dyDescent="0.25">
      <c r="A89" s="3342"/>
      <c r="B89" s="3418" t="s">
        <v>674</v>
      </c>
      <c r="C89" s="3419"/>
      <c r="D89" s="3419"/>
      <c r="E89" s="3419"/>
      <c r="F89" s="3419"/>
      <c r="G89" s="3419"/>
      <c r="H89" s="3419"/>
      <c r="I89" s="3419"/>
      <c r="J89" s="3419"/>
      <c r="K89" s="3419"/>
      <c r="L89" s="3419"/>
      <c r="M89" s="3419"/>
      <c r="N89" s="3420"/>
    </row>
    <row r="90" spans="1:14" x14ac:dyDescent="0.25">
      <c r="A90" s="3342"/>
      <c r="B90" s="3418" t="s">
        <v>675</v>
      </c>
      <c r="C90" s="3419"/>
      <c r="D90" s="3419"/>
      <c r="E90" s="3419"/>
      <c r="F90" s="3419"/>
      <c r="G90" s="3419"/>
      <c r="H90" s="3419"/>
      <c r="I90" s="3419"/>
      <c r="J90" s="3419"/>
      <c r="K90" s="3419"/>
      <c r="L90" s="3419"/>
      <c r="M90" s="3419"/>
      <c r="N90" s="3420"/>
    </row>
    <row r="91" spans="1:14" ht="16.5" thickBot="1" x14ac:dyDescent="0.3">
      <c r="A91" s="3342"/>
      <c r="B91" s="1079"/>
      <c r="C91" s="1125"/>
      <c r="D91" s="1091"/>
      <c r="E91" s="1070"/>
      <c r="F91" s="1085"/>
      <c r="G91" s="1087"/>
      <c r="H91" s="1092"/>
      <c r="I91" s="1101"/>
      <c r="J91" s="1101"/>
      <c r="K91" s="1101"/>
      <c r="L91" s="1101"/>
      <c r="M91" s="1057"/>
      <c r="N91" s="1072"/>
    </row>
    <row r="92" spans="1:14" x14ac:dyDescent="0.25">
      <c r="A92" s="3342"/>
      <c r="B92" s="1126" t="s">
        <v>1</v>
      </c>
      <c r="C92" s="1127" t="s">
        <v>676</v>
      </c>
      <c r="D92" s="1128"/>
      <c r="E92" s="1128"/>
      <c r="F92" s="1128"/>
      <c r="G92" s="1128"/>
      <c r="H92" s="1128"/>
      <c r="I92" s="1128"/>
      <c r="J92" s="1128"/>
      <c r="K92" s="1128"/>
      <c r="L92" s="1128"/>
      <c r="M92" s="1128"/>
      <c r="N92" s="1129"/>
    </row>
    <row r="93" spans="1:14" x14ac:dyDescent="0.25">
      <c r="A93" s="3342"/>
      <c r="B93" s="1130" t="s">
        <v>2</v>
      </c>
      <c r="C93" s="1131" t="s">
        <v>677</v>
      </c>
      <c r="D93" s="1096"/>
      <c r="E93" s="1096"/>
      <c r="F93" s="1096"/>
      <c r="G93" s="1096"/>
      <c r="H93" s="1096"/>
      <c r="I93" s="1096"/>
      <c r="J93" s="1096"/>
      <c r="K93" s="1096"/>
      <c r="L93" s="1096"/>
      <c r="M93" s="1096"/>
      <c r="N93" s="1097"/>
    </row>
    <row r="94" spans="1:14" x14ac:dyDescent="0.25">
      <c r="A94" s="3342"/>
      <c r="B94" s="1132" t="s">
        <v>3</v>
      </c>
      <c r="C94" s="1133" t="s">
        <v>678</v>
      </c>
      <c r="D94" s="1096"/>
      <c r="E94" s="1096"/>
      <c r="F94" s="1096"/>
      <c r="G94" s="1096"/>
      <c r="H94" s="1096"/>
      <c r="I94" s="1096"/>
      <c r="J94" s="1096"/>
      <c r="K94" s="1096"/>
      <c r="L94" s="1096"/>
      <c r="M94" s="1101" t="s">
        <v>647</v>
      </c>
      <c r="N94" s="1097"/>
    </row>
    <row r="95" spans="1:14" x14ac:dyDescent="0.25">
      <c r="A95" s="3342"/>
      <c r="B95" s="1134" t="s">
        <v>4</v>
      </c>
      <c r="C95" s="1135" t="s">
        <v>679</v>
      </c>
      <c r="D95" s="1096"/>
      <c r="E95" s="1096"/>
      <c r="F95" s="1096"/>
      <c r="G95" s="1096"/>
      <c r="H95" s="1096"/>
      <c r="I95" s="1096"/>
      <c r="J95" s="1096"/>
      <c r="K95" s="1096"/>
      <c r="L95" s="1096"/>
      <c r="M95" s="1096"/>
      <c r="N95" s="1097"/>
    </row>
    <row r="96" spans="1:14" x14ac:dyDescent="0.25">
      <c r="A96" s="3342"/>
      <c r="B96" s="3432" t="s">
        <v>9</v>
      </c>
      <c r="C96" s="3433"/>
      <c r="D96" s="3433"/>
      <c r="E96" s="3433"/>
      <c r="F96" s="3433"/>
      <c r="G96" s="3433"/>
      <c r="H96" s="3433"/>
      <c r="I96" s="3433"/>
      <c r="J96" s="3433"/>
      <c r="K96" s="3433"/>
      <c r="L96" s="3433"/>
      <c r="M96" s="3433"/>
      <c r="N96" s="3434"/>
    </row>
    <row r="97" spans="1:29" ht="15.75" thickBot="1" x14ac:dyDescent="0.3">
      <c r="A97" s="3342"/>
      <c r="B97" s="1961"/>
      <c r="C97" s="1962"/>
      <c r="D97" s="1962"/>
      <c r="E97" s="1962"/>
      <c r="F97" s="1962"/>
      <c r="G97" s="1962"/>
      <c r="H97" s="1962"/>
      <c r="I97" s="1962"/>
      <c r="J97" s="1962"/>
      <c r="K97" s="1962"/>
      <c r="L97" s="1962"/>
      <c r="M97" s="1962"/>
      <c r="N97" s="1963"/>
    </row>
    <row r="99" spans="1:29" ht="15.75" thickBot="1" x14ac:dyDescent="0.3">
      <c r="A99" s="765" t="s">
        <v>0</v>
      </c>
      <c r="B99" s="3435" t="str">
        <f>B100</f>
        <v>la pâte à Kougelhopf</v>
      </c>
      <c r="C99" s="3435"/>
      <c r="D99" s="3435"/>
      <c r="E99" s="3435"/>
      <c r="F99" s="3435"/>
      <c r="G99" s="3435"/>
      <c r="H99" s="3435"/>
      <c r="I99" s="3435"/>
      <c r="J99" s="3435"/>
      <c r="K99" s="3435"/>
      <c r="L99" s="3435"/>
      <c r="M99" s="3435"/>
      <c r="N99" s="3435"/>
    </row>
    <row r="100" spans="1:29" x14ac:dyDescent="0.25">
      <c r="A100" s="3436" t="s">
        <v>680</v>
      </c>
      <c r="B100" s="3437" t="s">
        <v>681</v>
      </c>
      <c r="C100" s="3438"/>
      <c r="D100" s="3438"/>
      <c r="E100" s="3438"/>
      <c r="F100" s="3438"/>
      <c r="G100" s="3438"/>
      <c r="H100" s="3438"/>
      <c r="I100" s="3438"/>
      <c r="J100" s="3438"/>
      <c r="K100" s="3438"/>
      <c r="L100" s="3438"/>
      <c r="M100" s="3438"/>
      <c r="N100" s="3439"/>
    </row>
    <row r="101" spans="1:29" x14ac:dyDescent="0.25">
      <c r="A101" s="3436"/>
      <c r="B101" s="3440"/>
      <c r="C101" s="3441"/>
      <c r="D101" s="3441"/>
      <c r="E101" s="3441"/>
      <c r="F101" s="3441"/>
      <c r="G101" s="3441"/>
      <c r="H101" s="3441"/>
      <c r="I101" s="3441"/>
      <c r="J101" s="3441"/>
      <c r="K101" s="3441"/>
      <c r="L101" s="3441"/>
      <c r="M101" s="3441"/>
      <c r="N101" s="3442"/>
    </row>
    <row r="102" spans="1:29" x14ac:dyDescent="0.25">
      <c r="A102" s="3436"/>
      <c r="B102" s="3443" t="s">
        <v>629</v>
      </c>
      <c r="C102" s="2374"/>
      <c r="D102" s="2374"/>
      <c r="E102" s="2374"/>
      <c r="F102" s="2374"/>
      <c r="G102" s="2374"/>
      <c r="H102" s="2374"/>
      <c r="I102" s="2374"/>
      <c r="J102" s="2374"/>
      <c r="K102" s="2374"/>
      <c r="L102" s="2374"/>
      <c r="M102" s="2374"/>
      <c r="N102" s="3444"/>
    </row>
    <row r="103" spans="1:29" x14ac:dyDescent="0.25">
      <c r="A103" s="3436"/>
      <c r="B103" s="3443"/>
      <c r="C103" s="2374"/>
      <c r="D103" s="2374"/>
      <c r="E103" s="2374"/>
      <c r="F103" s="2374"/>
      <c r="G103" s="2374"/>
      <c r="H103" s="2374"/>
      <c r="I103" s="2374"/>
      <c r="J103" s="2374"/>
      <c r="K103" s="2374"/>
      <c r="L103" s="2374"/>
      <c r="M103" s="2374"/>
      <c r="N103" s="3444"/>
    </row>
    <row r="104" spans="1:29" ht="18.75" x14ac:dyDescent="0.25">
      <c r="A104" s="3436"/>
      <c r="B104" s="1136" t="s">
        <v>682</v>
      </c>
      <c r="C104" s="1137"/>
      <c r="D104" s="1137"/>
      <c r="E104" s="1138"/>
      <c r="F104" s="1138"/>
      <c r="G104" s="1138"/>
      <c r="H104" s="1138"/>
      <c r="I104" s="1138"/>
      <c r="J104" s="1138"/>
      <c r="K104" s="1138"/>
      <c r="L104" s="3445">
        <f ca="1">NOW()</f>
        <v>45076.756727199077</v>
      </c>
      <c r="M104" s="3445"/>
      <c r="N104" s="3446"/>
    </row>
    <row r="105" spans="1:29" ht="19.5" thickBot="1" x14ac:dyDescent="0.3">
      <c r="A105" s="3436"/>
      <c r="B105" s="1139"/>
      <c r="C105" s="1140"/>
      <c r="D105" s="1140"/>
      <c r="E105" s="683"/>
      <c r="F105" s="683"/>
      <c r="G105" s="683"/>
      <c r="H105" s="683"/>
      <c r="I105" s="683"/>
      <c r="J105" s="683"/>
      <c r="K105" s="683"/>
      <c r="L105" s="1141"/>
      <c r="M105" s="1141"/>
      <c r="N105" s="1142"/>
    </row>
    <row r="106" spans="1:29" x14ac:dyDescent="0.25">
      <c r="A106" s="3436"/>
      <c r="B106" s="3447" t="s">
        <v>683</v>
      </c>
      <c r="C106" s="3448"/>
      <c r="D106" s="3448"/>
      <c r="E106" s="3448"/>
      <c r="F106" s="3448"/>
      <c r="G106" s="3448"/>
      <c r="H106" s="3449"/>
      <c r="I106" s="1995" t="s">
        <v>684</v>
      </c>
      <c r="J106" s="1996"/>
      <c r="K106" s="1996"/>
      <c r="L106" s="1996"/>
      <c r="M106" s="1996"/>
      <c r="N106" s="2579"/>
    </row>
    <row r="107" spans="1:29" x14ac:dyDescent="0.25">
      <c r="A107" s="3436"/>
      <c r="B107" s="3450"/>
      <c r="C107" s="3451"/>
      <c r="D107" s="3451"/>
      <c r="E107" s="3451"/>
      <c r="F107" s="3451"/>
      <c r="G107" s="3451"/>
      <c r="H107" s="3452"/>
      <c r="I107" s="1998"/>
      <c r="J107" s="1999"/>
      <c r="K107" s="1999"/>
      <c r="L107" s="1999"/>
      <c r="M107" s="1999"/>
      <c r="N107" s="2574"/>
    </row>
    <row r="108" spans="1:29" x14ac:dyDescent="0.25">
      <c r="A108" s="3436"/>
      <c r="B108" s="3450"/>
      <c r="C108" s="3451"/>
      <c r="D108" s="3451"/>
      <c r="E108" s="3451"/>
      <c r="F108" s="3451"/>
      <c r="G108" s="3451"/>
      <c r="H108" s="3452"/>
      <c r="I108" s="3453">
        <v>1</v>
      </c>
      <c r="J108" s="2372"/>
      <c r="K108" s="3454">
        <v>2</v>
      </c>
      <c r="L108" s="3454"/>
      <c r="M108" s="3422">
        <v>3</v>
      </c>
      <c r="N108" s="3423"/>
    </row>
    <row r="109" spans="1:29" x14ac:dyDescent="0.25">
      <c r="A109" s="3436"/>
      <c r="B109" s="3450"/>
      <c r="C109" s="3451"/>
      <c r="D109" s="3451"/>
      <c r="E109" s="3451"/>
      <c r="F109" s="3451"/>
      <c r="G109" s="3451"/>
      <c r="H109" s="3452"/>
      <c r="I109" s="3453"/>
      <c r="J109" s="2372"/>
      <c r="K109" s="3454"/>
      <c r="L109" s="3454"/>
      <c r="M109" s="3422"/>
      <c r="N109" s="3423"/>
    </row>
    <row r="110" spans="1:29" ht="15.75" thickBot="1" x14ac:dyDescent="0.3">
      <c r="A110" s="3436"/>
      <c r="B110" s="3450"/>
      <c r="C110" s="3451"/>
      <c r="D110" s="3451"/>
      <c r="E110" s="3451"/>
      <c r="F110" s="3451"/>
      <c r="G110" s="3451"/>
      <c r="H110" s="3452"/>
      <c r="I110" s="3453"/>
      <c r="J110" s="2372"/>
      <c r="K110" s="3454"/>
      <c r="L110" s="3454"/>
      <c r="M110" s="3422"/>
      <c r="N110" s="3423"/>
    </row>
    <row r="111" spans="1:29" x14ac:dyDescent="0.25">
      <c r="A111" s="3436"/>
      <c r="B111" s="3450"/>
      <c r="C111" s="3451"/>
      <c r="D111" s="3451"/>
      <c r="E111" s="3451"/>
      <c r="F111" s="3451"/>
      <c r="G111" s="3451"/>
      <c r="H111" s="3452"/>
      <c r="I111" s="3424" t="s">
        <v>685</v>
      </c>
      <c r="J111" s="3425"/>
      <c r="K111" s="3426" t="s">
        <v>686</v>
      </c>
      <c r="L111" s="3426"/>
      <c r="M111" s="3427" t="s">
        <v>687</v>
      </c>
      <c r="N111" s="3428"/>
      <c r="P111" s="3331" t="s">
        <v>612</v>
      </c>
      <c r="Q111" s="3332"/>
      <c r="R111" s="3332"/>
      <c r="S111" s="3332"/>
      <c r="T111" s="3332"/>
      <c r="U111" s="3332"/>
      <c r="V111" s="3332"/>
      <c r="W111" s="3332"/>
      <c r="X111" s="3332"/>
      <c r="Y111" s="3332"/>
      <c r="Z111" s="3332"/>
      <c r="AA111" s="3332"/>
      <c r="AB111" s="3332"/>
      <c r="AC111" s="3333"/>
    </row>
    <row r="112" spans="1:29" x14ac:dyDescent="0.25">
      <c r="A112" s="3436"/>
      <c r="B112" s="3450"/>
      <c r="C112" s="3451"/>
      <c r="D112" s="3451"/>
      <c r="E112" s="3451"/>
      <c r="F112" s="3451"/>
      <c r="G112" s="3451"/>
      <c r="H112" s="3452"/>
      <c r="I112" s="3424"/>
      <c r="J112" s="3425"/>
      <c r="K112" s="3426"/>
      <c r="L112" s="3426"/>
      <c r="M112" s="3427"/>
      <c r="N112" s="3428"/>
      <c r="P112" s="3334"/>
      <c r="Q112" s="3335"/>
      <c r="R112" s="3335"/>
      <c r="S112" s="3335"/>
      <c r="T112" s="3335"/>
      <c r="U112" s="3335"/>
      <c r="V112" s="3335"/>
      <c r="W112" s="3335"/>
      <c r="X112" s="3335"/>
      <c r="Y112" s="3335"/>
      <c r="Z112" s="3335"/>
      <c r="AA112" s="3335"/>
      <c r="AB112" s="3335"/>
      <c r="AC112" s="3336"/>
    </row>
    <row r="113" spans="1:29" ht="15.75" thickBot="1" x14ac:dyDescent="0.3">
      <c r="A113" s="3436"/>
      <c r="B113" s="3450"/>
      <c r="C113" s="3451"/>
      <c r="D113" s="3451"/>
      <c r="E113" s="3451"/>
      <c r="F113" s="3451"/>
      <c r="G113" s="3451"/>
      <c r="H113" s="3452"/>
      <c r="I113" s="3424"/>
      <c r="J113" s="3425"/>
      <c r="K113" s="3426"/>
      <c r="L113" s="3426"/>
      <c r="M113" s="3427"/>
      <c r="N113" s="3428"/>
      <c r="P113" s="3337"/>
      <c r="Q113" s="3338"/>
      <c r="R113" s="3338"/>
      <c r="S113" s="3338"/>
      <c r="T113" s="3338"/>
      <c r="U113" s="3338"/>
      <c r="V113" s="3338"/>
      <c r="W113" s="3338"/>
      <c r="X113" s="3338"/>
      <c r="Y113" s="3338"/>
      <c r="Z113" s="3338"/>
      <c r="AA113" s="3338"/>
      <c r="AB113" s="3338"/>
      <c r="AC113" s="3339"/>
    </row>
    <row r="114" spans="1:29" x14ac:dyDescent="0.25">
      <c r="A114" s="3436"/>
      <c r="B114" s="3450"/>
      <c r="C114" s="3451"/>
      <c r="D114" s="3451"/>
      <c r="E114" s="3451"/>
      <c r="F114" s="3451"/>
      <c r="G114" s="3451"/>
      <c r="H114" s="3452"/>
      <c r="I114" s="3424"/>
      <c r="J114" s="3425"/>
      <c r="K114" s="3426"/>
      <c r="L114" s="3426"/>
      <c r="M114" s="3427"/>
      <c r="N114" s="3428"/>
    </row>
    <row r="115" spans="1:29" ht="15.75" thickBot="1" x14ac:dyDescent="0.3">
      <c r="A115" s="3436"/>
      <c r="B115" s="3429" t="s">
        <v>688</v>
      </c>
      <c r="C115" s="3430"/>
      <c r="D115" s="3430"/>
      <c r="E115" s="3430"/>
      <c r="F115" s="3430"/>
      <c r="G115" s="3430"/>
      <c r="H115" s="3430"/>
      <c r="I115" s="3430"/>
      <c r="J115" s="3430"/>
      <c r="K115" s="3430"/>
      <c r="L115" s="3430"/>
      <c r="M115" s="3430"/>
      <c r="N115" s="3431"/>
    </row>
    <row r="116" spans="1:29" ht="18.75" x14ac:dyDescent="0.25">
      <c r="A116" s="3436"/>
      <c r="B116" s="1139"/>
      <c r="C116" s="1140"/>
      <c r="D116" s="1140"/>
      <c r="E116" s="683"/>
      <c r="F116" s="683"/>
      <c r="G116" s="683"/>
      <c r="H116" s="683"/>
      <c r="I116" s="683"/>
      <c r="J116" s="683"/>
      <c r="K116" s="683"/>
      <c r="L116" s="1141"/>
      <c r="M116" s="1141"/>
      <c r="N116" s="1142"/>
    </row>
    <row r="117" spans="1:29" ht="18.75" x14ac:dyDescent="0.25">
      <c r="A117" s="3436"/>
      <c r="B117" s="3455" t="s">
        <v>689</v>
      </c>
      <c r="C117" s="3456"/>
      <c r="D117" s="1143" t="s">
        <v>690</v>
      </c>
      <c r="E117" s="1144"/>
      <c r="F117" s="1144"/>
      <c r="G117" s="3457" t="s">
        <v>16</v>
      </c>
      <c r="H117" s="3457"/>
      <c r="I117" s="3457"/>
      <c r="J117" s="3458" t="s">
        <v>636</v>
      </c>
      <c r="K117" s="3458"/>
      <c r="L117" s="3458"/>
      <c r="M117" s="3458"/>
      <c r="N117" s="3459"/>
    </row>
    <row r="118" spans="1:29" ht="25.5" x14ac:dyDescent="0.25">
      <c r="A118" s="3436"/>
      <c r="B118" s="3460">
        <f>I147/M147</f>
        <v>2.8410000000000002</v>
      </c>
      <c r="C118" s="3461">
        <f>C142/M147</f>
        <v>9.2048400000000008</v>
      </c>
      <c r="D118" s="1145">
        <v>2.5</v>
      </c>
      <c r="E118" s="1146"/>
      <c r="F118" s="1147" t="s">
        <v>691</v>
      </c>
      <c r="G118" s="1148" t="s">
        <v>692</v>
      </c>
      <c r="H118" s="1149" t="s">
        <v>693</v>
      </c>
      <c r="I118" s="1148" t="s">
        <v>694</v>
      </c>
      <c r="J118" s="2364" t="s">
        <v>685</v>
      </c>
      <c r="K118" s="3462" t="s">
        <v>695</v>
      </c>
      <c r="L118" s="3463" t="s">
        <v>696</v>
      </c>
      <c r="M118" s="3464" t="s">
        <v>697</v>
      </c>
      <c r="N118" s="3465" t="s">
        <v>698</v>
      </c>
    </row>
    <row r="119" spans="1:29" ht="15.75" x14ac:dyDescent="0.25">
      <c r="A119" s="3436"/>
      <c r="B119" s="3460"/>
      <c r="C119" s="3461"/>
      <c r="D119" s="1150">
        <f>C118*D118</f>
        <v>23.012100000000004</v>
      </c>
      <c r="E119" s="1151"/>
      <c r="F119" s="1152" t="s">
        <v>15</v>
      </c>
      <c r="G119" s="1152" t="s">
        <v>15</v>
      </c>
      <c r="H119" s="1152" t="s">
        <v>15</v>
      </c>
      <c r="I119" s="1152" t="s">
        <v>15</v>
      </c>
      <c r="J119" s="2364"/>
      <c r="K119" s="3462"/>
      <c r="L119" s="3463"/>
      <c r="M119" s="3464"/>
      <c r="N119" s="3465"/>
      <c r="Q119" s="1074">
        <v>7.7586206896551713E-2</v>
      </c>
      <c r="R119" s="1153">
        <v>0.18</v>
      </c>
      <c r="S119" s="1154">
        <v>4.8000000000000001E-2</v>
      </c>
      <c r="T119" s="1155">
        <v>3.24</v>
      </c>
      <c r="U119" s="1156">
        <v>0.25137931034482758</v>
      </c>
    </row>
    <row r="120" spans="1:29" ht="18.75" x14ac:dyDescent="0.25">
      <c r="A120" s="3436"/>
      <c r="B120" s="1157" t="s">
        <v>1</v>
      </c>
      <c r="C120" s="1158" t="s">
        <v>698</v>
      </c>
      <c r="D120" s="1159" t="s">
        <v>699</v>
      </c>
      <c r="E120" s="1160"/>
      <c r="F120" s="1160"/>
      <c r="G120" s="1161"/>
      <c r="H120" s="1161"/>
      <c r="I120" s="1161"/>
      <c r="J120" s="1162" t="s">
        <v>692</v>
      </c>
      <c r="K120" s="1163" t="s">
        <v>692</v>
      </c>
      <c r="L120" s="1164" t="s">
        <v>692</v>
      </c>
      <c r="M120" s="1155" t="s">
        <v>700</v>
      </c>
      <c r="N120" s="1156" t="s">
        <v>698</v>
      </c>
      <c r="Q120" s="1074">
        <v>0</v>
      </c>
      <c r="R120" s="1153">
        <v>0</v>
      </c>
      <c r="S120" s="1154">
        <v>0</v>
      </c>
      <c r="T120" s="1155"/>
      <c r="U120" s="1156">
        <v>0</v>
      </c>
    </row>
    <row r="121" spans="1:29" x14ac:dyDescent="0.25">
      <c r="A121" s="3436"/>
      <c r="B121" s="1165">
        <f>G121</f>
        <v>0.5</v>
      </c>
      <c r="C121" s="1166">
        <f t="shared" ref="C121:C123" si="0">M121*B121</f>
        <v>1.62</v>
      </c>
      <c r="D121" s="1167"/>
      <c r="E121" s="1167"/>
      <c r="F121" s="1168" t="s">
        <v>701</v>
      </c>
      <c r="G121" s="1169">
        <v>0.5</v>
      </c>
      <c r="H121" s="3466" t="s">
        <v>702</v>
      </c>
      <c r="I121" s="3466"/>
      <c r="J121" s="1074">
        <f>(B121/I147)*I108</f>
        <v>0.17599436818021821</v>
      </c>
      <c r="K121" s="1170">
        <f>(B121/K147)*K108</f>
        <v>1</v>
      </c>
      <c r="L121" s="1154">
        <f>(B121/M147)*M108</f>
        <v>1.5</v>
      </c>
      <c r="M121" s="1155">
        <v>3.24</v>
      </c>
      <c r="N121" s="1156">
        <f t="shared" ref="N121:N123" si="1">M121*J121</f>
        <v>0.57022175290390709</v>
      </c>
    </row>
    <row r="122" spans="1:29" x14ac:dyDescent="0.25">
      <c r="A122" s="3436"/>
      <c r="B122" s="1165">
        <f>G122</f>
        <v>0.42</v>
      </c>
      <c r="C122" s="1166">
        <f t="shared" si="0"/>
        <v>1.3608</v>
      </c>
      <c r="D122" s="1167"/>
      <c r="E122" s="1167"/>
      <c r="F122" s="1171" t="s">
        <v>662</v>
      </c>
      <c r="G122" s="1169">
        <v>0.42</v>
      </c>
      <c r="H122" s="3466"/>
      <c r="I122" s="3466"/>
      <c r="J122" s="1074">
        <f>(B122/I147)*I108</f>
        <v>0.1478352692713833</v>
      </c>
      <c r="K122" s="1153">
        <f>(B122/K147)*K108</f>
        <v>0.84</v>
      </c>
      <c r="L122" s="1154">
        <f>(B122/M147)*M108</f>
        <v>1.26</v>
      </c>
      <c r="M122" s="1172">
        <v>3.24</v>
      </c>
      <c r="N122" s="1156">
        <f t="shared" si="1"/>
        <v>0.47898627243928193</v>
      </c>
    </row>
    <row r="123" spans="1:29" x14ac:dyDescent="0.25">
      <c r="A123" s="3436"/>
      <c r="B123" s="1165">
        <f>G123</f>
        <v>0.05</v>
      </c>
      <c r="C123" s="1166">
        <f t="shared" si="0"/>
        <v>0.16200000000000003</v>
      </c>
      <c r="D123" s="1167"/>
      <c r="E123" s="1167"/>
      <c r="F123" s="1171" t="s">
        <v>703</v>
      </c>
      <c r="G123" s="1169">
        <v>0.05</v>
      </c>
      <c r="H123" s="3466"/>
      <c r="I123" s="3466"/>
      <c r="J123" s="1074">
        <f>(B123/I147)*I108</f>
        <v>1.7599436818021823E-2</v>
      </c>
      <c r="K123" s="1153">
        <f>(B123/K147)*K108</f>
        <v>0.1</v>
      </c>
      <c r="L123" s="1154">
        <f>(B123/M147)*M108</f>
        <v>0.15000000000000002</v>
      </c>
      <c r="M123" s="1172">
        <v>3.24</v>
      </c>
      <c r="N123" s="1156">
        <f t="shared" si="1"/>
        <v>5.7022175290390713E-2</v>
      </c>
    </row>
    <row r="124" spans="1:29" ht="15.75" x14ac:dyDescent="0.25">
      <c r="A124" s="3436"/>
      <c r="B124" s="1173" t="s">
        <v>704</v>
      </c>
      <c r="C124" s="1174"/>
      <c r="D124" s="1175"/>
      <c r="E124" s="1175"/>
      <c r="F124" s="1176"/>
      <c r="G124" s="1177"/>
      <c r="H124" s="1178"/>
      <c r="I124" s="1178"/>
      <c r="J124" s="1179"/>
      <c r="K124" s="1179"/>
      <c r="L124" s="1179"/>
      <c r="M124" s="1176"/>
      <c r="N124" s="1180"/>
    </row>
    <row r="125" spans="1:29" ht="15.75" x14ac:dyDescent="0.25">
      <c r="A125" s="3436"/>
      <c r="B125" s="1181"/>
      <c r="C125" s="1158"/>
      <c r="D125" s="1174" t="s">
        <v>705</v>
      </c>
      <c r="E125" s="1182"/>
      <c r="F125" s="1183"/>
      <c r="G125" s="1169"/>
      <c r="H125" s="1183"/>
      <c r="I125" s="1184"/>
      <c r="J125" s="1185"/>
      <c r="K125" s="1186"/>
      <c r="L125" s="1187"/>
      <c r="M125" s="1172"/>
      <c r="N125" s="1156"/>
    </row>
    <row r="126" spans="1:29" x14ac:dyDescent="0.25">
      <c r="A126" s="3436"/>
      <c r="B126" s="1165">
        <f>IF(ISBLANK(G126),I126*H126,G126)</f>
        <v>0.5</v>
      </c>
      <c r="C126" s="1166">
        <f t="shared" ref="C126:C129" si="2">M126*B126</f>
        <v>1.62</v>
      </c>
      <c r="D126" s="1167"/>
      <c r="E126" s="1167"/>
      <c r="F126" s="1168" t="s">
        <v>701</v>
      </c>
      <c r="G126" s="1169">
        <v>0.5</v>
      </c>
      <c r="H126" s="1188"/>
      <c r="I126" s="1189"/>
      <c r="J126" s="1074">
        <f>(B126/I147)*I108</f>
        <v>0.17599436818021821</v>
      </c>
      <c r="K126" s="1170">
        <f>(B126/K147)*K108</f>
        <v>1</v>
      </c>
      <c r="L126" s="1154">
        <f>(B126/M147)*M108</f>
        <v>1.5</v>
      </c>
      <c r="M126" s="1155">
        <v>3.24</v>
      </c>
      <c r="N126" s="1156">
        <f t="shared" ref="N126:N129" si="3">M126*J126</f>
        <v>0.57022175290390709</v>
      </c>
    </row>
    <row r="127" spans="1:29" x14ac:dyDescent="0.25">
      <c r="A127" s="3436"/>
      <c r="B127" s="1165">
        <f>IF(ISBLANK(G127),I127*H127,G127)</f>
        <v>0.02</v>
      </c>
      <c r="C127" s="1166">
        <f t="shared" si="2"/>
        <v>6.480000000000001E-2</v>
      </c>
      <c r="D127" s="1167"/>
      <c r="E127" s="1167"/>
      <c r="F127" s="1171" t="s">
        <v>706</v>
      </c>
      <c r="G127" s="1169">
        <v>0.02</v>
      </c>
      <c r="H127" s="1188"/>
      <c r="I127" s="1189"/>
      <c r="J127" s="1074">
        <f>(B127/I147)*I108</f>
        <v>7.0397747272087294E-3</v>
      </c>
      <c r="K127" s="1153">
        <f>(B127/K147)*K108</f>
        <v>0.04</v>
      </c>
      <c r="L127" s="1154">
        <f>(B127/M147)*M108</f>
        <v>0.06</v>
      </c>
      <c r="M127" s="1155">
        <v>3.24</v>
      </c>
      <c r="N127" s="1156">
        <f t="shared" si="3"/>
        <v>2.2808870116156284E-2</v>
      </c>
    </row>
    <row r="128" spans="1:29" x14ac:dyDescent="0.25">
      <c r="A128" s="3436"/>
      <c r="B128" s="1165">
        <f>IF(ISBLANK(G128),I128*H128,G128)</f>
        <v>0.2</v>
      </c>
      <c r="C128" s="1166">
        <f t="shared" si="2"/>
        <v>0.64800000000000013</v>
      </c>
      <c r="D128" s="1167"/>
      <c r="E128" s="1167"/>
      <c r="F128" s="1171" t="s">
        <v>665</v>
      </c>
      <c r="G128" s="1169">
        <v>0.2</v>
      </c>
      <c r="H128" s="1188"/>
      <c r="I128" s="1189"/>
      <c r="J128" s="1074">
        <f>(B128/I147)*I108</f>
        <v>7.0397747272087294E-2</v>
      </c>
      <c r="K128" s="1153">
        <f>(B128/K147)*K108</f>
        <v>0.4</v>
      </c>
      <c r="L128" s="1154">
        <f>(B128/M147)*M108</f>
        <v>0.60000000000000009</v>
      </c>
      <c r="M128" s="1155">
        <v>3.24</v>
      </c>
      <c r="N128" s="1156">
        <f t="shared" si="3"/>
        <v>0.22808870116156285</v>
      </c>
    </row>
    <row r="129" spans="1:14" x14ac:dyDescent="0.25">
      <c r="A129" s="3436"/>
      <c r="B129" s="1165">
        <f>IF(ISBLANK(G129),I129*H129,G129)</f>
        <v>0.30000000000000004</v>
      </c>
      <c r="C129" s="1166">
        <f t="shared" si="2"/>
        <v>0.9720000000000002</v>
      </c>
      <c r="D129" s="1167"/>
      <c r="E129" s="1167"/>
      <c r="F129" s="1171" t="s">
        <v>707</v>
      </c>
      <c r="G129" s="1169"/>
      <c r="H129" s="1188">
        <v>6</v>
      </c>
      <c r="I129" s="1189">
        <v>0.05</v>
      </c>
      <c r="J129" s="1074">
        <f>(B129/I147)*I108</f>
        <v>0.10559662090813095</v>
      </c>
      <c r="K129" s="1153">
        <f>(B129/K147)*K108</f>
        <v>0.60000000000000009</v>
      </c>
      <c r="L129" s="1154">
        <f>(B129/M147)*M108</f>
        <v>0.90000000000000013</v>
      </c>
      <c r="M129" s="1155">
        <v>3.24</v>
      </c>
      <c r="N129" s="1156">
        <f t="shared" si="3"/>
        <v>0.34213305174234432</v>
      </c>
    </row>
    <row r="130" spans="1:14" ht="15.75" x14ac:dyDescent="0.25">
      <c r="A130" s="3436"/>
      <c r="B130" s="1181"/>
      <c r="C130" s="1158"/>
      <c r="D130" s="1174" t="s">
        <v>708</v>
      </c>
      <c r="E130" s="1182"/>
      <c r="F130" s="1183"/>
      <c r="G130" s="1169"/>
      <c r="H130" s="1190"/>
      <c r="I130" s="1148"/>
      <c r="J130" s="1185"/>
      <c r="K130" s="1186"/>
      <c r="L130" s="1187"/>
      <c r="M130" s="1172"/>
      <c r="N130" s="1156"/>
    </row>
    <row r="131" spans="1:14" x14ac:dyDescent="0.25">
      <c r="A131" s="3436"/>
      <c r="B131" s="1165">
        <f>IF(ISBLANK(G131),I131*H131,G131)</f>
        <v>0.25</v>
      </c>
      <c r="C131" s="1166">
        <f t="shared" ref="C131:C132" si="4">M131*B131</f>
        <v>0.81</v>
      </c>
      <c r="D131" s="1167"/>
      <c r="E131" s="1167"/>
      <c r="F131" s="1171" t="s">
        <v>709</v>
      </c>
      <c r="G131" s="1169">
        <v>0.25</v>
      </c>
      <c r="H131" s="1188"/>
      <c r="I131" s="1189"/>
      <c r="J131" s="1074">
        <f>(B131/I147)*I108</f>
        <v>8.7997184090109107E-2</v>
      </c>
      <c r="K131" s="1153">
        <f>(B131/K147)*K108</f>
        <v>0.5</v>
      </c>
      <c r="L131" s="1154">
        <f>(B131/M147)*M108</f>
        <v>0.75</v>
      </c>
      <c r="M131" s="1155">
        <v>3.24</v>
      </c>
      <c r="N131" s="1156">
        <f t="shared" ref="N131:N132" si="5">M131*J131</f>
        <v>0.28511087645195354</v>
      </c>
    </row>
    <row r="132" spans="1:14" x14ac:dyDescent="0.25">
      <c r="A132" s="3436"/>
      <c r="B132" s="1165">
        <f>IF(ISBLANK(G132),I132*H132,G132)</f>
        <v>1E-3</v>
      </c>
      <c r="C132" s="1166">
        <f t="shared" si="4"/>
        <v>3.2400000000000003E-3</v>
      </c>
      <c r="D132" s="1167"/>
      <c r="E132" s="1167"/>
      <c r="F132" s="1171" t="s">
        <v>710</v>
      </c>
      <c r="G132" s="1169"/>
      <c r="H132" s="1188">
        <v>2</v>
      </c>
      <c r="I132" s="1191">
        <v>5.0000000000000001E-4</v>
      </c>
      <c r="J132" s="1192">
        <f>(B132/I147)*I108</f>
        <v>3.5198873636043646E-4</v>
      </c>
      <c r="K132" s="1193">
        <f>(B132/K147)*K108</f>
        <v>2E-3</v>
      </c>
      <c r="L132" s="1194">
        <f>(B132/M147)*M108</f>
        <v>3.0000000000000001E-3</v>
      </c>
      <c r="M132" s="1155">
        <v>3.24</v>
      </c>
      <c r="N132" s="1156">
        <f t="shared" si="5"/>
        <v>1.1404435058078141E-3</v>
      </c>
    </row>
    <row r="133" spans="1:14" ht="15.75" x14ac:dyDescent="0.25">
      <c r="A133" s="3436"/>
      <c r="B133" s="1181"/>
      <c r="C133" s="1158"/>
      <c r="D133" s="1174" t="s">
        <v>711</v>
      </c>
      <c r="E133" s="1182"/>
      <c r="F133" s="1183"/>
      <c r="G133" s="1169"/>
      <c r="H133" s="1190"/>
      <c r="I133" s="1148"/>
      <c r="J133" s="1185"/>
      <c r="K133" s="1186"/>
      <c r="L133" s="1187"/>
      <c r="M133" s="1172"/>
      <c r="N133" s="1156"/>
    </row>
    <row r="134" spans="1:14" x14ac:dyDescent="0.25">
      <c r="A134" s="3436"/>
      <c r="B134" s="1165">
        <f>IF(ISBLANK(G134),I134*H134,G134)</f>
        <v>0.1</v>
      </c>
      <c r="C134" s="1166">
        <f t="shared" ref="C134:C137" si="6">M134*B134</f>
        <v>0.32400000000000007</v>
      </c>
      <c r="D134" s="1167"/>
      <c r="E134" s="1167"/>
      <c r="F134" s="1171" t="s">
        <v>712</v>
      </c>
      <c r="G134" s="1169">
        <v>0.1</v>
      </c>
      <c r="H134" s="1188"/>
      <c r="I134" s="1189"/>
      <c r="J134" s="1074">
        <f>(B134/I147)*I108</f>
        <v>3.5198873636043647E-2</v>
      </c>
      <c r="K134" s="1153">
        <f>(B134/K147)*K108</f>
        <v>0.2</v>
      </c>
      <c r="L134" s="1154">
        <f>(B134/M147)*M108</f>
        <v>0.30000000000000004</v>
      </c>
      <c r="M134" s="1155">
        <v>3.24</v>
      </c>
      <c r="N134" s="1156">
        <f t="shared" ref="N134:N137" si="7">M134*J134</f>
        <v>0.11404435058078143</v>
      </c>
    </row>
    <row r="135" spans="1:14" x14ac:dyDescent="0.25">
      <c r="A135" s="3436"/>
      <c r="B135" s="1165">
        <f>IF(ISBLANK(G135),I135*H135,G135)</f>
        <v>0.45</v>
      </c>
      <c r="C135" s="1166">
        <f t="shared" si="6"/>
        <v>1.4580000000000002</v>
      </c>
      <c r="D135" s="1167"/>
      <c r="E135" s="1167"/>
      <c r="F135" s="1171" t="s">
        <v>713</v>
      </c>
      <c r="G135" s="1169">
        <v>0.45</v>
      </c>
      <c r="H135" s="1188"/>
      <c r="I135" s="1189"/>
      <c r="J135" s="1074">
        <f>(B135/I147)*I108</f>
        <v>0.1583949313621964</v>
      </c>
      <c r="K135" s="1153">
        <f>(B135/K147)*K108</f>
        <v>0.9</v>
      </c>
      <c r="L135" s="1154">
        <f>(B135/M147)*M108</f>
        <v>1.35</v>
      </c>
      <c r="M135" s="1155">
        <v>3.24</v>
      </c>
      <c r="N135" s="1156">
        <f t="shared" si="7"/>
        <v>0.51319957761351642</v>
      </c>
    </row>
    <row r="136" spans="1:14" x14ac:dyDescent="0.25">
      <c r="A136" s="3436"/>
      <c r="B136" s="1165">
        <f>IF(ISBLANK(G136),I136*H136,G136)</f>
        <v>0.05</v>
      </c>
      <c r="C136" s="1166">
        <f t="shared" si="6"/>
        <v>0.16200000000000003</v>
      </c>
      <c r="D136" s="1167"/>
      <c r="E136" s="1167"/>
      <c r="F136" s="1171" t="s">
        <v>714</v>
      </c>
      <c r="G136" s="1169">
        <v>0.05</v>
      </c>
      <c r="H136" s="1188"/>
      <c r="I136" s="1189"/>
      <c r="J136" s="1074">
        <f>(B136/I147)*I108</f>
        <v>1.7599436818021823E-2</v>
      </c>
      <c r="K136" s="1153">
        <f>(B136/K147)*K108</f>
        <v>0.1</v>
      </c>
      <c r="L136" s="1154">
        <f>(B136/M147)*M108</f>
        <v>0.15000000000000002</v>
      </c>
      <c r="M136" s="1155">
        <v>3.24</v>
      </c>
      <c r="N136" s="1156">
        <f t="shared" si="7"/>
        <v>5.7022175290390713E-2</v>
      </c>
    </row>
    <row r="137" spans="1:14" x14ac:dyDescent="0.25">
      <c r="A137" s="3436"/>
      <c r="B137" s="1165">
        <f>IF(ISBLANK(G137),I137*H137,G137)</f>
        <v>0</v>
      </c>
      <c r="C137" s="1166">
        <f t="shared" si="6"/>
        <v>0</v>
      </c>
      <c r="D137" s="1167"/>
      <c r="E137" s="1167"/>
      <c r="F137" s="1171"/>
      <c r="G137" s="1169"/>
      <c r="H137" s="1188"/>
      <c r="I137" s="1189"/>
      <c r="J137" s="1074">
        <f>(B137/I147)*I108</f>
        <v>0</v>
      </c>
      <c r="K137" s="1153">
        <f>(B137/K147)*K108</f>
        <v>0</v>
      </c>
      <c r="L137" s="1154">
        <f>(B137/M147)*M108</f>
        <v>0</v>
      </c>
      <c r="M137" s="1155"/>
      <c r="N137" s="1156">
        <f t="shared" si="7"/>
        <v>0</v>
      </c>
    </row>
    <row r="138" spans="1:14" x14ac:dyDescent="0.25">
      <c r="A138" s="3436"/>
      <c r="B138" s="1195"/>
      <c r="C138" s="1166"/>
      <c r="D138" s="1167"/>
      <c r="E138" s="1167"/>
      <c r="F138" s="1171"/>
      <c r="G138" s="1196"/>
      <c r="H138" s="1188"/>
      <c r="I138" s="1189"/>
      <c r="J138" s="1197"/>
      <c r="K138" s="1198"/>
      <c r="L138" s="1199"/>
      <c r="M138" s="1155"/>
      <c r="N138" s="1156"/>
    </row>
    <row r="139" spans="1:14" ht="15.75" thickBot="1" x14ac:dyDescent="0.3">
      <c r="A139" s="3436"/>
      <c r="B139" s="1200" t="s">
        <v>1</v>
      </c>
      <c r="C139" s="1201"/>
      <c r="D139" s="1201"/>
      <c r="E139" s="1201"/>
      <c r="F139" s="1201"/>
      <c r="G139" s="1201"/>
      <c r="H139" s="1201"/>
      <c r="I139" s="1201"/>
      <c r="J139" s="1201"/>
      <c r="K139" s="1201"/>
      <c r="L139" s="1201"/>
      <c r="M139" s="1201"/>
      <c r="N139" s="1202"/>
    </row>
    <row r="140" spans="1:14" ht="15.75" x14ac:dyDescent="0.25">
      <c r="A140" s="3436"/>
      <c r="B140" s="1203">
        <f>SUM(B121:B125)</f>
        <v>0.97</v>
      </c>
      <c r="C140" s="1204">
        <f>SUM(C121:C125)</f>
        <v>3.1428000000000003</v>
      </c>
      <c r="D140" s="1205" t="s">
        <v>10</v>
      </c>
      <c r="E140" s="3467" t="s">
        <v>699</v>
      </c>
      <c r="F140" s="3467"/>
      <c r="G140" s="3467"/>
      <c r="H140" s="3467"/>
      <c r="I140" s="3467"/>
      <c r="J140" s="28">
        <f>SUM(J121:J125)</f>
        <v>0.34142907426962338</v>
      </c>
      <c r="K140" s="28">
        <f>SUM(K121:K125)</f>
        <v>1.94</v>
      </c>
      <c r="L140" s="28">
        <f>SUM(L121:L125)</f>
        <v>2.9099999999999997</v>
      </c>
      <c r="M140" s="1"/>
      <c r="N140" s="1206"/>
    </row>
    <row r="141" spans="1:14" ht="15.75" x14ac:dyDescent="0.25">
      <c r="A141" s="3436"/>
      <c r="B141" s="1203">
        <f>SUM(B126:B138)</f>
        <v>1.871</v>
      </c>
      <c r="C141" s="1207">
        <f>SUM(C126:C139)</f>
        <v>6.0620400000000005</v>
      </c>
      <c r="D141" s="1205" t="s">
        <v>11</v>
      </c>
      <c r="E141" s="3468" t="s">
        <v>715</v>
      </c>
      <c r="F141" s="3468"/>
      <c r="G141" s="3468"/>
      <c r="H141" s="3468"/>
      <c r="I141" s="3468"/>
      <c r="J141" s="28">
        <f>SUM(J126:J139)</f>
        <v>0.65857092573037657</v>
      </c>
      <c r="K141" s="28">
        <f>SUM(K126:K139)</f>
        <v>3.742</v>
      </c>
      <c r="L141" s="28">
        <f>SUM(L126:L139)</f>
        <v>5.6130000000000013</v>
      </c>
      <c r="M141" s="1"/>
      <c r="N141" s="1206"/>
    </row>
    <row r="142" spans="1:14" ht="15.75" x14ac:dyDescent="0.25">
      <c r="A142" s="3436"/>
      <c r="B142" s="1208">
        <f>SUM(B121:B138)</f>
        <v>2.8410000000000002</v>
      </c>
      <c r="C142" s="1209">
        <f>SUM(C121:C139)</f>
        <v>9.2048400000000008</v>
      </c>
      <c r="D142" s="1210" t="s">
        <v>12</v>
      </c>
      <c r="E142" s="3469" t="s">
        <v>685</v>
      </c>
      <c r="F142" s="3469"/>
      <c r="G142" s="3469"/>
      <c r="H142" s="3469"/>
      <c r="I142" s="3469"/>
      <c r="J142" s="1211">
        <f>SUM(J121:J139)</f>
        <v>1</v>
      </c>
      <c r="K142" s="1211">
        <f>SUM(K121:K139)</f>
        <v>5.6820000000000004</v>
      </c>
      <c r="L142" s="1211">
        <f>SUM(L121:L139)</f>
        <v>8.5230000000000015</v>
      </c>
      <c r="M142" s="1"/>
      <c r="N142" s="1206"/>
    </row>
    <row r="143" spans="1:14" ht="15.75" thickBot="1" x14ac:dyDescent="0.3">
      <c r="A143" s="3436"/>
      <c r="B143" s="1212" t="str">
        <f>LEFT(ADDRESS(1,COLUMN(),4),LEN(ADDRESS(1,COLUMN(),4))-1)</f>
        <v>B</v>
      </c>
      <c r="C143" s="1213" t="s">
        <v>716</v>
      </c>
      <c r="D143" s="1214">
        <f>ROW()-1</f>
        <v>142</v>
      </c>
      <c r="E143" s="1213" t="s">
        <v>717</v>
      </c>
      <c r="F143" s="1215"/>
      <c r="G143" s="1216"/>
      <c r="H143" s="1216"/>
      <c r="I143" s="1217" t="s">
        <v>718</v>
      </c>
      <c r="J143" s="1218">
        <f>SUM(N121:N139)</f>
        <v>3.24</v>
      </c>
      <c r="K143" s="1218">
        <f>(J143/J142)*K142</f>
        <v>18.409680000000002</v>
      </c>
      <c r="L143" s="1218">
        <f>(K143/K142)*L142</f>
        <v>27.614520000000006</v>
      </c>
      <c r="M143" s="1"/>
      <c r="N143" s="1219" t="str">
        <f>LEFT(ADDRESS(1,COLUMN(),4),LEN(ADDRESS(1,COLUMN(),4))-1)</f>
        <v>N</v>
      </c>
    </row>
    <row r="144" spans="1:14" ht="15.75" x14ac:dyDescent="0.25">
      <c r="A144" s="3436"/>
      <c r="B144" s="2737" t="s">
        <v>557</v>
      </c>
      <c r="C144" s="2039"/>
      <c r="D144" s="2039"/>
      <c r="E144" s="2039"/>
      <c r="F144" s="2039"/>
      <c r="G144" s="2039"/>
      <c r="H144" s="2039"/>
      <c r="I144" s="2039"/>
      <c r="J144" s="2039"/>
      <c r="K144" s="2039"/>
      <c r="L144" s="2039"/>
      <c r="M144" s="2039"/>
      <c r="N144" s="2738"/>
    </row>
    <row r="145" spans="1:14" x14ac:dyDescent="0.25">
      <c r="A145" s="3436"/>
      <c r="B145" s="1220" t="s">
        <v>719</v>
      </c>
      <c r="C145" s="1221"/>
      <c r="D145" s="1221"/>
      <c r="E145" s="1221"/>
      <c r="F145" s="1221"/>
      <c r="G145" s="1221"/>
      <c r="H145" s="1221"/>
      <c r="I145" s="2364" t="s">
        <v>685</v>
      </c>
      <c r="J145" s="2364"/>
      <c r="K145" s="3462" t="s">
        <v>695</v>
      </c>
      <c r="L145" s="3462"/>
      <c r="M145" s="3463" t="s">
        <v>720</v>
      </c>
      <c r="N145" s="3470"/>
    </row>
    <row r="146" spans="1:14" x14ac:dyDescent="0.25">
      <c r="A146" s="3436"/>
      <c r="B146" s="3471" t="s">
        <v>721</v>
      </c>
      <c r="C146" s="3472"/>
      <c r="D146" s="3472"/>
      <c r="E146" s="3472"/>
      <c r="F146" s="3472"/>
      <c r="G146" s="3472"/>
      <c r="H146" s="3472"/>
      <c r="I146" s="2364"/>
      <c r="J146" s="2364"/>
      <c r="K146" s="3462"/>
      <c r="L146" s="3462"/>
      <c r="M146" s="3463"/>
      <c r="N146" s="3470"/>
    </row>
    <row r="147" spans="1:14" x14ac:dyDescent="0.25">
      <c r="A147" s="3436"/>
      <c r="B147" s="3471"/>
      <c r="C147" s="3472"/>
      <c r="D147" s="3472"/>
      <c r="E147" s="3472"/>
      <c r="F147" s="3472"/>
      <c r="G147" s="3472"/>
      <c r="H147" s="3472"/>
      <c r="I147" s="3473">
        <f>B142</f>
        <v>2.8410000000000002</v>
      </c>
      <c r="J147" s="3473"/>
      <c r="K147" s="3479">
        <f>G121+G126</f>
        <v>1</v>
      </c>
      <c r="L147" s="3479"/>
      <c r="M147" s="3480">
        <v>1</v>
      </c>
      <c r="N147" s="3481"/>
    </row>
    <row r="148" spans="1:14" x14ac:dyDescent="0.25">
      <c r="A148" s="3436"/>
      <c r="B148" s="3471"/>
      <c r="C148" s="3472"/>
      <c r="D148" s="3472"/>
      <c r="E148" s="3472"/>
      <c r="F148" s="3472"/>
      <c r="G148" s="3472"/>
      <c r="H148" s="3472"/>
      <c r="I148" s="3473"/>
      <c r="J148" s="3473"/>
      <c r="K148" s="3479"/>
      <c r="L148" s="3479"/>
      <c r="M148" s="3480"/>
      <c r="N148" s="3481"/>
    </row>
    <row r="149" spans="1:14" x14ac:dyDescent="0.25">
      <c r="A149" s="3436"/>
      <c r="B149" s="3471"/>
      <c r="C149" s="3472"/>
      <c r="D149" s="3472"/>
      <c r="E149" s="3472"/>
      <c r="F149" s="3472"/>
      <c r="G149" s="3472"/>
      <c r="H149" s="3472"/>
      <c r="I149" s="3482" t="s">
        <v>1</v>
      </c>
      <c r="J149" s="3482"/>
      <c r="K149" s="3479"/>
      <c r="L149" s="3479"/>
      <c r="M149" s="3480"/>
      <c r="N149" s="3481"/>
    </row>
    <row r="150" spans="1:14" x14ac:dyDescent="0.25">
      <c r="A150" s="3436"/>
      <c r="B150" s="1222" t="s">
        <v>722</v>
      </c>
      <c r="C150" s="1223" t="s">
        <v>723</v>
      </c>
      <c r="D150" s="1224"/>
      <c r="E150" s="1224"/>
      <c r="F150" s="1224"/>
      <c r="G150" s="1224"/>
      <c r="H150" s="1224"/>
      <c r="I150" s="1224"/>
      <c r="J150" s="26"/>
      <c r="K150" s="26"/>
      <c r="L150" s="26"/>
      <c r="M150" s="11"/>
      <c r="N150" s="1225"/>
    </row>
    <row r="151" spans="1:14" x14ac:dyDescent="0.25">
      <c r="A151" s="3436"/>
      <c r="B151" s="1226" t="s">
        <v>724</v>
      </c>
      <c r="C151" s="1223" t="s">
        <v>18</v>
      </c>
      <c r="D151" s="1224"/>
      <c r="E151" s="1224"/>
      <c r="F151" s="1224"/>
      <c r="G151" s="1224"/>
      <c r="H151" s="1224"/>
      <c r="I151" s="1224"/>
      <c r="J151" s="11"/>
      <c r="K151" s="11"/>
      <c r="L151" s="11"/>
      <c r="M151" s="11"/>
      <c r="N151" s="1225"/>
    </row>
    <row r="152" spans="1:14" x14ac:dyDescent="0.25">
      <c r="A152" s="3436"/>
      <c r="B152" s="1212"/>
      <c r="C152" s="1213"/>
      <c r="D152" s="1227"/>
      <c r="E152" s="1213"/>
      <c r="F152" s="1215"/>
      <c r="G152" s="1216"/>
      <c r="H152" s="1216"/>
      <c r="I152" s="1217"/>
      <c r="J152" s="1218"/>
      <c r="K152" s="1218"/>
      <c r="L152" s="1218"/>
      <c r="M152" s="1"/>
      <c r="N152" s="1228"/>
    </row>
    <row r="153" spans="1:14" ht="15.75" thickBot="1" x14ac:dyDescent="0.3">
      <c r="A153" s="3436"/>
      <c r="B153" s="3483" t="s">
        <v>688</v>
      </c>
      <c r="C153" s="3484"/>
      <c r="D153" s="3484"/>
      <c r="E153" s="3484"/>
      <c r="F153" s="3484"/>
      <c r="G153" s="3484"/>
      <c r="H153" s="3484"/>
      <c r="I153" s="3484"/>
      <c r="J153" s="3484"/>
      <c r="K153" s="3484"/>
      <c r="L153" s="3484"/>
      <c r="M153" s="3484"/>
      <c r="N153" s="3485"/>
    </row>
    <row r="154" spans="1:14" x14ac:dyDescent="0.25">
      <c r="A154" s="3436"/>
      <c r="B154" s="3415" t="s">
        <v>725</v>
      </c>
      <c r="C154" s="3416"/>
      <c r="D154" s="3416"/>
      <c r="E154" s="3416"/>
      <c r="F154" s="3416"/>
      <c r="G154" s="3416"/>
      <c r="H154" s="3416"/>
      <c r="I154" s="3416"/>
      <c r="J154" s="3416"/>
      <c r="K154" s="3416"/>
      <c r="L154" s="3416"/>
      <c r="M154" s="3416"/>
      <c r="N154" s="3417"/>
    </row>
    <row r="155" spans="1:14" x14ac:dyDescent="0.25">
      <c r="A155" s="3436"/>
      <c r="B155" s="3486"/>
      <c r="C155" s="3487"/>
      <c r="D155" s="3487"/>
      <c r="E155" s="3487"/>
      <c r="F155" s="3487"/>
      <c r="G155" s="3487"/>
      <c r="H155" s="3487"/>
      <c r="I155" s="3487"/>
      <c r="J155" s="3487"/>
      <c r="K155" s="3487"/>
      <c r="L155" s="3487"/>
      <c r="M155" s="3487"/>
      <c r="N155" s="3488"/>
    </row>
    <row r="156" spans="1:14" x14ac:dyDescent="0.25">
      <c r="A156" s="3436"/>
      <c r="B156" s="1229" t="s">
        <v>1</v>
      </c>
      <c r="C156" s="1230" t="s">
        <v>726</v>
      </c>
      <c r="D156" s="1224"/>
      <c r="E156" s="1224"/>
      <c r="F156" s="1224"/>
      <c r="G156" s="1224"/>
      <c r="H156" s="1224"/>
      <c r="I156" s="1224"/>
      <c r="J156" s="11"/>
      <c r="K156" s="11"/>
      <c r="L156" s="11"/>
      <c r="M156" s="11"/>
      <c r="N156" s="1225"/>
    </row>
    <row r="157" spans="1:14" ht="17.25" x14ac:dyDescent="0.25">
      <c r="A157" s="3436"/>
      <c r="B157" s="1231" t="s">
        <v>2</v>
      </c>
      <c r="C157" s="1230" t="s">
        <v>727</v>
      </c>
      <c r="D157" s="1224"/>
      <c r="E157" s="1224"/>
      <c r="F157" s="1224"/>
      <c r="G157" s="1224"/>
      <c r="H157" s="1224"/>
      <c r="I157" s="1224"/>
      <c r="J157" s="11"/>
      <c r="K157" s="11"/>
      <c r="L157" s="11"/>
      <c r="M157" s="11"/>
      <c r="N157" s="1225"/>
    </row>
    <row r="158" spans="1:14" ht="17.25" x14ac:dyDescent="0.25">
      <c r="A158" s="3436"/>
      <c r="B158" s="1231" t="s">
        <v>3</v>
      </c>
      <c r="C158" s="1230" t="s">
        <v>728</v>
      </c>
      <c r="D158" s="1224"/>
      <c r="E158" s="1224"/>
      <c r="F158" s="1224"/>
      <c r="G158" s="1224"/>
      <c r="H158" s="1224"/>
      <c r="I158" s="1224"/>
      <c r="J158" s="11"/>
      <c r="K158" s="11"/>
      <c r="L158" s="11"/>
      <c r="M158" s="11"/>
      <c r="N158" s="1225"/>
    </row>
    <row r="159" spans="1:14" x14ac:dyDescent="0.25">
      <c r="A159" s="3436"/>
      <c r="B159" s="1231" t="s">
        <v>4</v>
      </c>
      <c r="C159" s="1230" t="s">
        <v>729</v>
      </c>
      <c r="D159" s="1224"/>
      <c r="E159" s="1224"/>
      <c r="F159" s="1224"/>
      <c r="G159" s="1224"/>
      <c r="H159" s="1224"/>
      <c r="I159" s="1224"/>
      <c r="J159" s="11"/>
      <c r="K159" s="11"/>
      <c r="L159" s="11"/>
      <c r="M159" s="11"/>
      <c r="N159" s="1225"/>
    </row>
    <row r="160" spans="1:14" x14ac:dyDescent="0.25">
      <c r="A160" s="3436"/>
      <c r="B160" s="1231" t="s">
        <v>5</v>
      </c>
      <c r="C160" s="1230" t="s">
        <v>730</v>
      </c>
      <c r="D160" s="1224"/>
      <c r="E160" s="1224"/>
      <c r="F160" s="1224"/>
      <c r="G160" s="1224"/>
      <c r="H160" s="1224"/>
      <c r="I160" s="1224"/>
      <c r="J160" s="11"/>
      <c r="K160" s="11"/>
      <c r="L160" s="11"/>
      <c r="M160" s="11"/>
      <c r="N160" s="1225"/>
    </row>
    <row r="161" spans="1:14" x14ac:dyDescent="0.25">
      <c r="A161" s="3436"/>
      <c r="B161" s="1231" t="s">
        <v>6</v>
      </c>
      <c r="C161" s="1230" t="s">
        <v>731</v>
      </c>
      <c r="D161" s="1224"/>
      <c r="E161" s="1224"/>
      <c r="F161" s="1224"/>
      <c r="G161" s="1224"/>
      <c r="H161" s="1224"/>
      <c r="I161" s="1224"/>
      <c r="J161" s="11"/>
      <c r="K161" s="11"/>
      <c r="L161" s="11"/>
      <c r="M161" s="11"/>
      <c r="N161" s="1225"/>
    </row>
    <row r="162" spans="1:14" ht="15.75" x14ac:dyDescent="0.25">
      <c r="A162" s="3436"/>
      <c r="B162" s="1231" t="s">
        <v>7</v>
      </c>
      <c r="C162" s="1232" t="s">
        <v>732</v>
      </c>
      <c r="D162" s="1224"/>
      <c r="E162" s="1224"/>
      <c r="F162" s="1224"/>
      <c r="G162" s="1224"/>
      <c r="H162" s="1224"/>
      <c r="I162" s="1224"/>
      <c r="J162" s="11"/>
      <c r="K162" s="11"/>
      <c r="L162" s="11"/>
      <c r="M162" s="11"/>
      <c r="N162" s="1225"/>
    </row>
    <row r="163" spans="1:14" x14ac:dyDescent="0.25">
      <c r="A163" s="3436"/>
      <c r="B163" s="1231" t="s">
        <v>8</v>
      </c>
      <c r="C163" s="1230" t="s">
        <v>733</v>
      </c>
      <c r="D163" s="1224"/>
      <c r="E163" s="1224"/>
      <c r="F163" s="1224"/>
      <c r="G163" s="1224"/>
      <c r="H163" s="1224"/>
      <c r="I163" s="1224"/>
      <c r="J163" s="11"/>
      <c r="K163" s="11"/>
      <c r="L163" s="11"/>
      <c r="M163" s="11"/>
      <c r="N163" s="1225"/>
    </row>
    <row r="164" spans="1:14" ht="15.75" thickBot="1" x14ac:dyDescent="0.3">
      <c r="A164" s="3436"/>
      <c r="B164" s="1226"/>
      <c r="C164" s="1223"/>
      <c r="D164" s="1224"/>
      <c r="E164" s="1224"/>
      <c r="F164" s="1224"/>
      <c r="G164" s="1224"/>
      <c r="H164" s="1224"/>
      <c r="I164" s="1224"/>
      <c r="J164" s="11"/>
      <c r="K164" s="11"/>
      <c r="L164" s="11"/>
      <c r="M164" s="11"/>
      <c r="N164" s="1225"/>
    </row>
    <row r="165" spans="1:14" x14ac:dyDescent="0.25">
      <c r="A165" s="3436"/>
      <c r="B165" s="3489" t="s">
        <v>734</v>
      </c>
      <c r="C165" s="3490"/>
      <c r="D165" s="3490"/>
      <c r="E165" s="3490"/>
      <c r="F165" s="3490"/>
      <c r="G165" s="3490"/>
      <c r="H165" s="3490"/>
      <c r="I165" s="3490"/>
      <c r="J165" s="3490"/>
      <c r="K165" s="3490"/>
      <c r="L165" s="3490"/>
      <c r="M165" s="3490"/>
      <c r="N165" s="3491"/>
    </row>
    <row r="166" spans="1:14" x14ac:dyDescent="0.25">
      <c r="A166" s="3436"/>
      <c r="B166" s="1233"/>
      <c r="C166" s="26"/>
      <c r="D166" s="3474" t="s">
        <v>735</v>
      </c>
      <c r="E166" s="3474"/>
      <c r="F166" s="3474"/>
      <c r="G166" s="3474"/>
      <c r="H166" s="3474"/>
      <c r="I166" s="3474"/>
      <c r="J166" s="3474"/>
      <c r="K166" s="3474"/>
      <c r="L166" s="3474"/>
      <c r="M166" s="1234"/>
      <c r="N166" s="1235"/>
    </row>
    <row r="167" spans="1:14" x14ac:dyDescent="0.25">
      <c r="A167" s="3436"/>
      <c r="B167" s="1233"/>
      <c r="C167" s="26"/>
      <c r="D167" s="1236"/>
      <c r="E167" s="1236" t="s">
        <v>736</v>
      </c>
      <c r="F167" s="1236"/>
      <c r="G167" s="1236"/>
      <c r="H167" s="1237" t="s">
        <v>737</v>
      </c>
      <c r="I167" s="1236"/>
      <c r="J167" s="1236" t="s">
        <v>738</v>
      </c>
      <c r="K167" s="1236"/>
      <c r="L167" s="1236"/>
      <c r="M167" s="1234"/>
      <c r="N167" s="1235"/>
    </row>
    <row r="168" spans="1:14" x14ac:dyDescent="0.25">
      <c r="A168" s="3436"/>
      <c r="B168" s="1233"/>
      <c r="C168" s="26"/>
      <c r="D168" s="1236"/>
      <c r="E168" s="1236" t="s">
        <v>739</v>
      </c>
      <c r="F168" s="1236"/>
      <c r="G168" s="1236"/>
      <c r="H168" s="1237" t="s">
        <v>740</v>
      </c>
      <c r="I168" s="1236"/>
      <c r="J168" s="1236" t="s">
        <v>741</v>
      </c>
      <c r="K168" s="1236"/>
      <c r="L168" s="1236"/>
      <c r="M168" s="1234"/>
      <c r="N168" s="1235"/>
    </row>
    <row r="169" spans="1:14" x14ac:dyDescent="0.25">
      <c r="A169" s="3436"/>
      <c r="B169" s="1233"/>
      <c r="C169" s="26"/>
      <c r="D169" s="1236"/>
      <c r="E169" s="1236"/>
      <c r="F169" s="1236"/>
      <c r="G169" s="1236"/>
      <c r="H169" s="1237"/>
      <c r="I169" s="1236"/>
      <c r="J169" s="1236"/>
      <c r="K169" s="1236"/>
      <c r="L169" s="1236"/>
      <c r="M169" s="1234"/>
      <c r="N169" s="1235"/>
    </row>
    <row r="170" spans="1:14" x14ac:dyDescent="0.25">
      <c r="A170" s="3436"/>
      <c r="B170" s="1233"/>
      <c r="C170" s="26"/>
      <c r="D170" s="3474" t="s">
        <v>742</v>
      </c>
      <c r="E170" s="3474"/>
      <c r="F170" s="3474"/>
      <c r="G170" s="3474"/>
      <c r="H170" s="3474"/>
      <c r="I170" s="3474"/>
      <c r="J170" s="3474"/>
      <c r="K170" s="3474"/>
      <c r="L170" s="3474"/>
      <c r="M170" s="1234"/>
      <c r="N170" s="1235"/>
    </row>
    <row r="171" spans="1:14" x14ac:dyDescent="0.25">
      <c r="A171" s="3436"/>
      <c r="B171" s="1233"/>
      <c r="C171" s="26"/>
      <c r="D171" s="3475" t="s">
        <v>743</v>
      </c>
      <c r="E171" s="3475"/>
      <c r="F171" s="3475"/>
      <c r="G171" s="3475"/>
      <c r="H171" s="3475"/>
      <c r="I171" s="3475"/>
      <c r="J171" s="3475"/>
      <c r="K171" s="3475"/>
      <c r="L171" s="3475"/>
      <c r="M171" s="1101" t="s">
        <v>647</v>
      </c>
      <c r="N171" s="1235"/>
    </row>
    <row r="172" spans="1:14" ht="15.75" thickBot="1" x14ac:dyDescent="0.3">
      <c r="A172" s="3436"/>
      <c r="B172" s="1233"/>
      <c r="C172" s="26"/>
      <c r="D172" s="3474" t="s">
        <v>744</v>
      </c>
      <c r="E172" s="3474"/>
      <c r="F172" s="3474"/>
      <c r="G172" s="3474"/>
      <c r="H172" s="3474"/>
      <c r="I172" s="3474"/>
      <c r="J172" s="3474"/>
      <c r="K172" s="3474"/>
      <c r="L172" s="3474"/>
      <c r="M172" s="1234"/>
      <c r="N172" s="1235"/>
    </row>
    <row r="173" spans="1:14" x14ac:dyDescent="0.25">
      <c r="A173" s="3436"/>
      <c r="B173" s="3476" t="s">
        <v>9</v>
      </c>
      <c r="C173" s="3477"/>
      <c r="D173" s="3477"/>
      <c r="E173" s="3477"/>
      <c r="F173" s="3477"/>
      <c r="G173" s="3477"/>
      <c r="H173" s="3477"/>
      <c r="I173" s="3477"/>
      <c r="J173" s="3477"/>
      <c r="K173" s="3477"/>
      <c r="L173" s="3477"/>
      <c r="M173" s="3477"/>
      <c r="N173" s="3478"/>
    </row>
    <row r="174" spans="1:14" ht="15.75" thickBot="1" x14ac:dyDescent="0.3">
      <c r="A174" s="3436"/>
      <c r="B174" s="1961"/>
      <c r="C174" s="1962"/>
      <c r="D174" s="1962"/>
      <c r="E174" s="1962"/>
      <c r="F174" s="1962"/>
      <c r="G174" s="1962"/>
      <c r="H174" s="1962"/>
      <c r="I174" s="1962"/>
      <c r="J174" s="1962"/>
      <c r="K174" s="1962"/>
      <c r="L174" s="1962"/>
      <c r="M174" s="1962"/>
      <c r="N174" s="1963"/>
    </row>
    <row r="176" spans="1:14" ht="15.75" thickBot="1" x14ac:dyDescent="0.3">
      <c r="A176" s="765" t="s">
        <v>0</v>
      </c>
      <c r="B176" s="3435" t="str">
        <f>B177</f>
        <v>La pâte à brioche</v>
      </c>
      <c r="C176" s="3435"/>
      <c r="D176" s="3435"/>
      <c r="E176" s="3435"/>
      <c r="F176" s="3435"/>
      <c r="G176" s="3435"/>
      <c r="H176" s="3435"/>
      <c r="I176" s="3435"/>
      <c r="J176" s="3435"/>
      <c r="K176" s="3435"/>
      <c r="L176" s="3435"/>
      <c r="M176" s="3435"/>
      <c r="N176" s="3435"/>
    </row>
    <row r="177" spans="1:14" x14ac:dyDescent="0.25">
      <c r="A177" s="3436" t="str">
        <f>B177</f>
        <v>La pâte à brioche</v>
      </c>
      <c r="B177" s="3437" t="s">
        <v>745</v>
      </c>
      <c r="C177" s="3438"/>
      <c r="D177" s="3438"/>
      <c r="E177" s="3438"/>
      <c r="F177" s="3438"/>
      <c r="G177" s="3438"/>
      <c r="H177" s="3438"/>
      <c r="I177" s="3438"/>
      <c r="J177" s="3438"/>
      <c r="K177" s="3438"/>
      <c r="L177" s="3438"/>
      <c r="M177" s="3438"/>
      <c r="N177" s="3439"/>
    </row>
    <row r="178" spans="1:14" x14ac:dyDescent="0.25">
      <c r="A178" s="3436"/>
      <c r="B178" s="3440"/>
      <c r="C178" s="3441"/>
      <c r="D178" s="3441"/>
      <c r="E178" s="3441"/>
      <c r="F178" s="3441"/>
      <c r="G178" s="3441"/>
      <c r="H178" s="3441"/>
      <c r="I178" s="3441"/>
      <c r="J178" s="3441"/>
      <c r="K178" s="3441"/>
      <c r="L178" s="3441"/>
      <c r="M178" s="3441"/>
      <c r="N178" s="3442"/>
    </row>
    <row r="179" spans="1:14" x14ac:dyDescent="0.25">
      <c r="A179" s="3436"/>
      <c r="B179" s="3443" t="s">
        <v>629</v>
      </c>
      <c r="C179" s="2374"/>
      <c r="D179" s="2374"/>
      <c r="E179" s="2374"/>
      <c r="F179" s="2374"/>
      <c r="G179" s="2374"/>
      <c r="H179" s="2374"/>
      <c r="I179" s="2374"/>
      <c r="J179" s="2374"/>
      <c r="K179" s="2374"/>
      <c r="L179" s="2374"/>
      <c r="M179" s="2374"/>
      <c r="N179" s="3444"/>
    </row>
    <row r="180" spans="1:14" x14ac:dyDescent="0.25">
      <c r="A180" s="3436"/>
      <c r="B180" s="3443"/>
      <c r="C180" s="2374"/>
      <c r="D180" s="2374"/>
      <c r="E180" s="2374"/>
      <c r="F180" s="2374"/>
      <c r="G180" s="2374"/>
      <c r="H180" s="2374"/>
      <c r="I180" s="2374"/>
      <c r="J180" s="2374"/>
      <c r="K180" s="2374"/>
      <c r="L180" s="2374"/>
      <c r="M180" s="2374"/>
      <c r="N180" s="3444"/>
    </row>
    <row r="181" spans="1:14" ht="18.75" x14ac:dyDescent="0.25">
      <c r="A181" s="3436"/>
      <c r="B181" s="1136" t="s">
        <v>682</v>
      </c>
      <c r="C181" s="1137"/>
      <c r="D181" s="1137"/>
      <c r="E181" s="1138"/>
      <c r="F181" s="1138"/>
      <c r="G181" s="1138"/>
      <c r="H181" s="1138"/>
      <c r="I181" s="1138"/>
      <c r="J181" s="1138"/>
      <c r="K181" s="1138"/>
      <c r="L181" s="3445">
        <f ca="1">NOW()</f>
        <v>45076.756727199077</v>
      </c>
      <c r="M181" s="3445"/>
      <c r="N181" s="3446"/>
    </row>
    <row r="182" spans="1:14" ht="19.5" thickBot="1" x14ac:dyDescent="0.3">
      <c r="A182" s="3436"/>
      <c r="B182" s="1139"/>
      <c r="C182" s="1140"/>
      <c r="D182" s="1140"/>
      <c r="E182" s="683"/>
      <c r="F182" s="683"/>
      <c r="G182" s="683"/>
      <c r="H182" s="683"/>
      <c r="I182" s="683"/>
      <c r="J182" s="683"/>
      <c r="K182" s="683"/>
      <c r="L182" s="1141"/>
      <c r="M182" s="1141"/>
      <c r="N182" s="1142"/>
    </row>
    <row r="183" spans="1:14" x14ac:dyDescent="0.25">
      <c r="A183" s="3436"/>
      <c r="B183" s="3447" t="s">
        <v>683</v>
      </c>
      <c r="C183" s="3448"/>
      <c r="D183" s="3448"/>
      <c r="E183" s="3448"/>
      <c r="F183" s="3448"/>
      <c r="G183" s="3448"/>
      <c r="H183" s="3449"/>
      <c r="I183" s="1995" t="s">
        <v>684</v>
      </c>
      <c r="J183" s="1996"/>
      <c r="K183" s="1996"/>
      <c r="L183" s="1996"/>
      <c r="M183" s="1996"/>
      <c r="N183" s="2579"/>
    </row>
    <row r="184" spans="1:14" x14ac:dyDescent="0.25">
      <c r="A184" s="3436"/>
      <c r="B184" s="3450"/>
      <c r="C184" s="3451"/>
      <c r="D184" s="3451"/>
      <c r="E184" s="3451"/>
      <c r="F184" s="3451"/>
      <c r="G184" s="3451"/>
      <c r="H184" s="3452"/>
      <c r="I184" s="1998"/>
      <c r="J184" s="1999"/>
      <c r="K184" s="1999"/>
      <c r="L184" s="1999"/>
      <c r="M184" s="1999"/>
      <c r="N184" s="2574"/>
    </row>
    <row r="185" spans="1:14" x14ac:dyDescent="0.25">
      <c r="A185" s="3436"/>
      <c r="B185" s="3450"/>
      <c r="C185" s="3451"/>
      <c r="D185" s="3451"/>
      <c r="E185" s="3451"/>
      <c r="F185" s="3451"/>
      <c r="G185" s="3451"/>
      <c r="H185" s="3452"/>
      <c r="I185" s="3453">
        <v>1</v>
      </c>
      <c r="J185" s="2372"/>
      <c r="K185" s="3454">
        <v>2</v>
      </c>
      <c r="L185" s="3454"/>
      <c r="M185" s="3492">
        <v>10</v>
      </c>
      <c r="N185" s="3493"/>
    </row>
    <row r="186" spans="1:14" x14ac:dyDescent="0.25">
      <c r="A186" s="3436"/>
      <c r="B186" s="3450"/>
      <c r="C186" s="3451"/>
      <c r="D186" s="3451"/>
      <c r="E186" s="3451"/>
      <c r="F186" s="3451"/>
      <c r="G186" s="3451"/>
      <c r="H186" s="3452"/>
      <c r="I186" s="3453"/>
      <c r="J186" s="2372"/>
      <c r="K186" s="3454"/>
      <c r="L186" s="3454"/>
      <c r="M186" s="3492"/>
      <c r="N186" s="3493"/>
    </row>
    <row r="187" spans="1:14" x14ac:dyDescent="0.25">
      <c r="A187" s="3436"/>
      <c r="B187" s="3450"/>
      <c r="C187" s="3451"/>
      <c r="D187" s="3451"/>
      <c r="E187" s="3451"/>
      <c r="F187" s="3451"/>
      <c r="G187" s="3451"/>
      <c r="H187" s="3452"/>
      <c r="I187" s="3453"/>
      <c r="J187" s="2372"/>
      <c r="K187" s="3454"/>
      <c r="L187" s="3454"/>
      <c r="M187" s="3492"/>
      <c r="N187" s="3493"/>
    </row>
    <row r="188" spans="1:14" x14ac:dyDescent="0.25">
      <c r="A188" s="3436"/>
      <c r="B188" s="3450"/>
      <c r="C188" s="3451"/>
      <c r="D188" s="3451"/>
      <c r="E188" s="3451"/>
      <c r="F188" s="3451"/>
      <c r="G188" s="3451"/>
      <c r="H188" s="3452"/>
      <c r="I188" s="3424" t="s">
        <v>685</v>
      </c>
      <c r="J188" s="3425"/>
      <c r="K188" s="3426" t="s">
        <v>686</v>
      </c>
      <c r="L188" s="3426"/>
      <c r="M188" s="3427" t="s">
        <v>746</v>
      </c>
      <c r="N188" s="3428"/>
    </row>
    <row r="189" spans="1:14" x14ac:dyDescent="0.25">
      <c r="A189" s="3436"/>
      <c r="B189" s="3450"/>
      <c r="C189" s="3451"/>
      <c r="D189" s="3451"/>
      <c r="E189" s="3451"/>
      <c r="F189" s="3451"/>
      <c r="G189" s="3451"/>
      <c r="H189" s="3452"/>
      <c r="I189" s="3424"/>
      <c r="J189" s="3425"/>
      <c r="K189" s="3426"/>
      <c r="L189" s="3426"/>
      <c r="M189" s="3427"/>
      <c r="N189" s="3428"/>
    </row>
    <row r="190" spans="1:14" x14ac:dyDescent="0.25">
      <c r="A190" s="3436"/>
      <c r="B190" s="3450"/>
      <c r="C190" s="3451"/>
      <c r="D190" s="3451"/>
      <c r="E190" s="3451"/>
      <c r="F190" s="3451"/>
      <c r="G190" s="3451"/>
      <c r="H190" s="3452"/>
      <c r="I190" s="3424"/>
      <c r="J190" s="3425"/>
      <c r="K190" s="3426"/>
      <c r="L190" s="3426"/>
      <c r="M190" s="3427"/>
      <c r="N190" s="3428"/>
    </row>
    <row r="191" spans="1:14" x14ac:dyDescent="0.25">
      <c r="A191" s="3436"/>
      <c r="B191" s="3450"/>
      <c r="C191" s="3451"/>
      <c r="D191" s="3451"/>
      <c r="E191" s="3451"/>
      <c r="F191" s="3451"/>
      <c r="G191" s="3451"/>
      <c r="H191" s="3452"/>
      <c r="I191" s="3424"/>
      <c r="J191" s="3425"/>
      <c r="K191" s="3426"/>
      <c r="L191" s="3426"/>
      <c r="M191" s="3427"/>
      <c r="N191" s="3428"/>
    </row>
    <row r="192" spans="1:14" ht="15.75" thickBot="1" x14ac:dyDescent="0.3">
      <c r="A192" s="3436"/>
      <c r="B192" s="3429" t="s">
        <v>688</v>
      </c>
      <c r="C192" s="3430"/>
      <c r="D192" s="3430"/>
      <c r="E192" s="3430"/>
      <c r="F192" s="3430"/>
      <c r="G192" s="3430"/>
      <c r="H192" s="3430"/>
      <c r="I192" s="3430"/>
      <c r="J192" s="3430"/>
      <c r="K192" s="3430"/>
      <c r="L192" s="3430"/>
      <c r="M192" s="3430"/>
      <c r="N192" s="3431"/>
    </row>
    <row r="193" spans="1:14" ht="18.75" x14ac:dyDescent="0.25">
      <c r="A193" s="3436"/>
      <c r="B193" s="1139"/>
      <c r="C193" s="1140"/>
      <c r="D193" s="1140"/>
      <c r="E193" s="683"/>
      <c r="F193" s="683"/>
      <c r="G193" s="683"/>
      <c r="H193" s="683"/>
      <c r="I193" s="683"/>
      <c r="J193" s="683"/>
      <c r="K193" s="683"/>
      <c r="L193" s="1141"/>
      <c r="M193" s="1141"/>
      <c r="N193" s="1142"/>
    </row>
    <row r="194" spans="1:14" ht="18.75" x14ac:dyDescent="0.25">
      <c r="A194" s="3436"/>
      <c r="B194" s="3455" t="s">
        <v>747</v>
      </c>
      <c r="C194" s="3456"/>
      <c r="D194" s="1143" t="s">
        <v>690</v>
      </c>
      <c r="E194" s="1144"/>
      <c r="F194" s="1144"/>
      <c r="G194" s="3457" t="s">
        <v>16</v>
      </c>
      <c r="H194" s="3457"/>
      <c r="I194" s="3457"/>
      <c r="J194" s="3458" t="s">
        <v>636</v>
      </c>
      <c r="K194" s="3458"/>
      <c r="L194" s="3458"/>
      <c r="M194" s="3458"/>
      <c r="N194" s="3459"/>
    </row>
    <row r="195" spans="1:14" ht="25.5" x14ac:dyDescent="0.25">
      <c r="A195" s="3436"/>
      <c r="B195" s="3460">
        <f>I225/M225</f>
        <v>5.8636363636363639E-2</v>
      </c>
      <c r="C195" s="3461">
        <f>C220/M225</f>
        <v>0.18998181818181822</v>
      </c>
      <c r="D195" s="1145">
        <v>2.5</v>
      </c>
      <c r="E195" s="1146"/>
      <c r="F195" s="1147" t="s">
        <v>691</v>
      </c>
      <c r="G195" s="1148" t="s">
        <v>692</v>
      </c>
      <c r="H195" s="1149" t="s">
        <v>693</v>
      </c>
      <c r="I195" s="1148" t="s">
        <v>694</v>
      </c>
      <c r="J195" s="2364" t="s">
        <v>685</v>
      </c>
      <c r="K195" s="3462" t="s">
        <v>695</v>
      </c>
      <c r="L195" s="3463" t="s">
        <v>748</v>
      </c>
      <c r="M195" s="3464" t="s">
        <v>697</v>
      </c>
      <c r="N195" s="3465" t="s">
        <v>698</v>
      </c>
    </row>
    <row r="196" spans="1:14" ht="15.75" x14ac:dyDescent="0.25">
      <c r="A196" s="3436"/>
      <c r="B196" s="3460"/>
      <c r="C196" s="3461"/>
      <c r="D196" s="1150">
        <f>C195*D195</f>
        <v>0.47495454545454557</v>
      </c>
      <c r="E196" s="1151"/>
      <c r="F196" s="1152" t="s">
        <v>15</v>
      </c>
      <c r="G196" s="1152" t="s">
        <v>15</v>
      </c>
      <c r="H196" s="1152" t="s">
        <v>15</v>
      </c>
      <c r="I196" s="1152" t="s">
        <v>15</v>
      </c>
      <c r="J196" s="2364"/>
      <c r="K196" s="3462"/>
      <c r="L196" s="3463"/>
      <c r="M196" s="3464"/>
      <c r="N196" s="3465"/>
    </row>
    <row r="197" spans="1:14" x14ac:dyDescent="0.25">
      <c r="A197" s="3436"/>
      <c r="B197" s="1157" t="s">
        <v>1</v>
      </c>
      <c r="C197" s="1158" t="s">
        <v>698</v>
      </c>
      <c r="D197" s="3494" t="s">
        <v>749</v>
      </c>
      <c r="E197" s="3494"/>
      <c r="F197" s="3494"/>
      <c r="G197" s="3494"/>
      <c r="H197" s="3494"/>
      <c r="I197" s="3494"/>
      <c r="J197" s="1162" t="s">
        <v>692</v>
      </c>
      <c r="K197" s="1163" t="s">
        <v>692</v>
      </c>
      <c r="L197" s="1164" t="s">
        <v>692</v>
      </c>
      <c r="M197" s="1155" t="s">
        <v>700</v>
      </c>
      <c r="N197" s="1156" t="s">
        <v>698</v>
      </c>
    </row>
    <row r="198" spans="1:14" x14ac:dyDescent="0.25">
      <c r="A198" s="3436"/>
      <c r="B198" s="1157"/>
      <c r="C198" s="1158"/>
      <c r="D198" s="3494"/>
      <c r="E198" s="3494"/>
      <c r="F198" s="3494"/>
      <c r="G198" s="3494"/>
      <c r="H198" s="3494"/>
      <c r="I198" s="3494"/>
      <c r="J198" s="1162"/>
      <c r="K198" s="1163"/>
      <c r="L198" s="1164"/>
      <c r="M198" s="1155"/>
      <c r="N198" s="1156"/>
    </row>
    <row r="199" spans="1:14" x14ac:dyDescent="0.25">
      <c r="A199" s="3436"/>
      <c r="B199" s="1165">
        <f t="shared" ref="B199:B215" si="8">IF(ISBLANK(G199),I199*H199,G199)</f>
        <v>1</v>
      </c>
      <c r="C199" s="1166">
        <f t="shared" ref="C199:C207" si="9">M199*B199</f>
        <v>3.24</v>
      </c>
      <c r="D199" s="1167"/>
      <c r="E199" s="1167"/>
      <c r="F199" s="1171" t="s">
        <v>750</v>
      </c>
      <c r="G199" s="1238">
        <v>1</v>
      </c>
      <c r="H199" s="1239"/>
      <c r="I199" s="1240"/>
      <c r="J199" s="1074">
        <f>(B199/I225)*I185</f>
        <v>0.31007751937984496</v>
      </c>
      <c r="K199" s="1153">
        <f>(B199/K225)*K185</f>
        <v>2</v>
      </c>
      <c r="L199" s="1154">
        <f>(B199/M225)*M185</f>
        <v>0.18181818181818182</v>
      </c>
      <c r="M199" s="1172">
        <v>3.24</v>
      </c>
      <c r="N199" s="1156">
        <f t="shared" ref="N199:N207" si="10">M199*J199</f>
        <v>1.0046511627906978</v>
      </c>
    </row>
    <row r="200" spans="1:14" x14ac:dyDescent="0.25">
      <c r="A200" s="3436"/>
      <c r="B200" s="1165">
        <f t="shared" si="8"/>
        <v>3.5000000000000003E-2</v>
      </c>
      <c r="C200" s="1166">
        <f t="shared" si="9"/>
        <v>0.11340000000000001</v>
      </c>
      <c r="D200" s="1167"/>
      <c r="E200" s="1167"/>
      <c r="F200" s="1171" t="s">
        <v>703</v>
      </c>
      <c r="G200" s="1238">
        <v>3.5000000000000003E-2</v>
      </c>
      <c r="H200" s="1239"/>
      <c r="I200" s="1240"/>
      <c r="J200" s="1074">
        <f>(B200/I225)*I185</f>
        <v>1.0852713178294575E-2</v>
      </c>
      <c r="K200" s="1153">
        <f>(B200/K225)*K185</f>
        <v>7.0000000000000007E-2</v>
      </c>
      <c r="L200" s="1154">
        <f>(B200/M225)*M185</f>
        <v>6.3636363636363638E-3</v>
      </c>
      <c r="M200" s="1172">
        <v>3.24</v>
      </c>
      <c r="N200" s="1156">
        <f t="shared" si="10"/>
        <v>3.5162790697674425E-2</v>
      </c>
    </row>
    <row r="201" spans="1:14" x14ac:dyDescent="0.25">
      <c r="A201" s="3436"/>
      <c r="B201" s="1165">
        <f t="shared" si="8"/>
        <v>0.02</v>
      </c>
      <c r="C201" s="1166">
        <f t="shared" si="9"/>
        <v>6.480000000000001E-2</v>
      </c>
      <c r="D201" s="1167"/>
      <c r="E201" s="1167"/>
      <c r="F201" s="1171" t="s">
        <v>706</v>
      </c>
      <c r="G201" s="1238">
        <v>0.02</v>
      </c>
      <c r="H201" s="1239"/>
      <c r="I201" s="1240"/>
      <c r="J201" s="1074">
        <f>(B201/I225)*I185</f>
        <v>6.2015503875968991E-3</v>
      </c>
      <c r="K201" s="1153">
        <f>(B201/K225)*K185</f>
        <v>0.04</v>
      </c>
      <c r="L201" s="1154">
        <f>(B201/M225)*M185</f>
        <v>3.6363636363636368E-3</v>
      </c>
      <c r="M201" s="1172">
        <v>3.24</v>
      </c>
      <c r="N201" s="1156">
        <f t="shared" si="10"/>
        <v>2.0093023255813955E-2</v>
      </c>
    </row>
    <row r="202" spans="1:14" ht="15.75" x14ac:dyDescent="0.25">
      <c r="A202" s="3436"/>
      <c r="B202" s="1165">
        <f t="shared" si="8"/>
        <v>0.12</v>
      </c>
      <c r="C202" s="1166">
        <f t="shared" si="9"/>
        <v>0.38880000000000003</v>
      </c>
      <c r="D202" s="1175"/>
      <c r="E202" s="1175"/>
      <c r="F202" s="1171" t="s">
        <v>665</v>
      </c>
      <c r="G202" s="1238">
        <v>0.12</v>
      </c>
      <c r="H202" s="1239"/>
      <c r="I202" s="1240"/>
      <c r="J202" s="1074">
        <f>(B202/I225)*I185</f>
        <v>3.7209302325581395E-2</v>
      </c>
      <c r="K202" s="1153">
        <f>(B202/K225)*K185</f>
        <v>0.24</v>
      </c>
      <c r="L202" s="1154">
        <f>(B202/M225)*M185</f>
        <v>2.181818181818182E-2</v>
      </c>
      <c r="M202" s="1172">
        <v>3.24</v>
      </c>
      <c r="N202" s="1156">
        <f t="shared" si="10"/>
        <v>0.12055813953488373</v>
      </c>
    </row>
    <row r="203" spans="1:14" ht="15.75" x14ac:dyDescent="0.25">
      <c r="A203" s="3436"/>
      <c r="B203" s="1165">
        <f t="shared" si="8"/>
        <v>0.60000000000000009</v>
      </c>
      <c r="C203" s="1166">
        <f t="shared" si="9"/>
        <v>1.9440000000000004</v>
      </c>
      <c r="D203" s="1174"/>
      <c r="E203" s="1182"/>
      <c r="F203" s="1171" t="s">
        <v>751</v>
      </c>
      <c r="G203" s="1188"/>
      <c r="H203" s="1188">
        <v>12</v>
      </c>
      <c r="I203" s="1189">
        <v>0.05</v>
      </c>
      <c r="J203" s="1074">
        <f>(B203/I225)*I185</f>
        <v>0.186046511627907</v>
      </c>
      <c r="K203" s="1153">
        <f>(B203/K225)*K185</f>
        <v>1.2000000000000002</v>
      </c>
      <c r="L203" s="1154">
        <f>(B203/M225)*M185</f>
        <v>0.1090909090909091</v>
      </c>
      <c r="M203" s="1172">
        <v>3.24</v>
      </c>
      <c r="N203" s="1156">
        <f t="shared" si="10"/>
        <v>0.60279069767441873</v>
      </c>
    </row>
    <row r="204" spans="1:14" x14ac:dyDescent="0.25">
      <c r="A204" s="3436"/>
      <c r="B204" s="1165">
        <f t="shared" si="8"/>
        <v>0</v>
      </c>
      <c r="C204" s="1166">
        <f t="shared" si="9"/>
        <v>0</v>
      </c>
      <c r="D204" s="1167"/>
      <c r="E204" s="1167"/>
      <c r="F204" s="1171" t="s">
        <v>752</v>
      </c>
      <c r="G204" s="1238"/>
      <c r="H204" s="1239"/>
      <c r="I204" s="1240"/>
      <c r="J204" s="1074">
        <f>(B204/I225)*I185</f>
        <v>0</v>
      </c>
      <c r="K204" s="1153">
        <f>(B204/K225)*K185</f>
        <v>0</v>
      </c>
      <c r="L204" s="1154">
        <f>(B204/M225)*M185</f>
        <v>0</v>
      </c>
      <c r="M204" s="1155"/>
      <c r="N204" s="1156">
        <f t="shared" si="10"/>
        <v>0</v>
      </c>
    </row>
    <row r="205" spans="1:14" x14ac:dyDescent="0.25">
      <c r="A205" s="3436"/>
      <c r="B205" s="1165">
        <f t="shared" si="8"/>
        <v>0</v>
      </c>
      <c r="C205" s="1166">
        <f t="shared" si="9"/>
        <v>0</v>
      </c>
      <c r="D205" s="1167"/>
      <c r="E205" s="1167"/>
      <c r="F205" s="1171" t="s">
        <v>753</v>
      </c>
      <c r="G205" s="1238"/>
      <c r="H205" s="1239"/>
      <c r="I205" s="1240"/>
      <c r="J205" s="1074">
        <f>(B205/I225)*I185</f>
        <v>0</v>
      </c>
      <c r="K205" s="1153">
        <f>(B205/K225)*K185</f>
        <v>0</v>
      </c>
      <c r="L205" s="1154">
        <f>(B205/M225)*M185</f>
        <v>0</v>
      </c>
      <c r="M205" s="1155"/>
      <c r="N205" s="1156">
        <f t="shared" si="10"/>
        <v>0</v>
      </c>
    </row>
    <row r="206" spans="1:14" x14ac:dyDescent="0.25">
      <c r="A206" s="3436"/>
      <c r="B206" s="1165">
        <f t="shared" si="8"/>
        <v>0</v>
      </c>
      <c r="C206" s="1166">
        <f t="shared" si="9"/>
        <v>0</v>
      </c>
      <c r="D206" s="1167"/>
      <c r="E206" s="1167"/>
      <c r="F206" s="1171"/>
      <c r="G206" s="1169"/>
      <c r="H206" s="1188"/>
      <c r="I206" s="1189"/>
      <c r="J206" s="1074">
        <f>(B206/I225)*I185</f>
        <v>0</v>
      </c>
      <c r="K206" s="1153">
        <f>(B206/K225)*K185</f>
        <v>0</v>
      </c>
      <c r="L206" s="1154">
        <f>(B206/M225)*M185</f>
        <v>0</v>
      </c>
      <c r="M206" s="1155"/>
      <c r="N206" s="1156">
        <f t="shared" si="10"/>
        <v>0</v>
      </c>
    </row>
    <row r="207" spans="1:14" x14ac:dyDescent="0.25">
      <c r="A207" s="3436"/>
      <c r="B207" s="1165">
        <f t="shared" si="8"/>
        <v>0</v>
      </c>
      <c r="C207" s="1166">
        <f t="shared" si="9"/>
        <v>0</v>
      </c>
      <c r="D207" s="1167"/>
      <c r="E207" s="1167"/>
      <c r="F207" s="1171"/>
      <c r="G207" s="1169"/>
      <c r="H207" s="1188"/>
      <c r="I207" s="1189"/>
      <c r="J207" s="1074">
        <f>(B207/I225)*I185</f>
        <v>0</v>
      </c>
      <c r="K207" s="1153">
        <f>(B207/K225)*K185</f>
        <v>0</v>
      </c>
      <c r="L207" s="1154">
        <f>(B207/M225)*M185</f>
        <v>0</v>
      </c>
      <c r="M207" s="1155"/>
      <c r="N207" s="1156">
        <f t="shared" si="10"/>
        <v>0</v>
      </c>
    </row>
    <row r="208" spans="1:14" ht="15.75" x14ac:dyDescent="0.25">
      <c r="A208" s="3436"/>
      <c r="B208" s="1181"/>
      <c r="C208" s="1158"/>
      <c r="D208" s="1241" t="s">
        <v>754</v>
      </c>
      <c r="E208" s="1160"/>
      <c r="F208" s="1242"/>
      <c r="G208" s="1243"/>
      <c r="H208" s="1243"/>
      <c r="I208" s="1243"/>
      <c r="J208" s="1185"/>
      <c r="K208" s="1186"/>
      <c r="L208" s="1187"/>
      <c r="M208" s="1172"/>
      <c r="N208" s="1156"/>
    </row>
    <row r="209" spans="1:14" x14ac:dyDescent="0.25">
      <c r="A209" s="3436"/>
      <c r="B209" s="1165">
        <f t="shared" si="8"/>
        <v>0.55000000000000004</v>
      </c>
      <c r="C209" s="1166">
        <f t="shared" ref="C209:C210" si="11">M209*B209</f>
        <v>1.7820000000000003</v>
      </c>
      <c r="D209" s="1167"/>
      <c r="E209" s="1167"/>
      <c r="F209" s="1171" t="s">
        <v>709</v>
      </c>
      <c r="G209" s="1169">
        <v>0.55000000000000004</v>
      </c>
      <c r="H209" s="1188"/>
      <c r="I209" s="1189"/>
      <c r="J209" s="1074">
        <f>(B209/I225)*I185</f>
        <v>0.17054263565891473</v>
      </c>
      <c r="K209" s="1153">
        <f>(B209/K225)*K185</f>
        <v>1.1000000000000001</v>
      </c>
      <c r="L209" s="1154">
        <f>(B209/M225)*M185</f>
        <v>0.1</v>
      </c>
      <c r="M209" s="1155">
        <v>3.24</v>
      </c>
      <c r="N209" s="1156">
        <f t="shared" ref="N209:N210" si="12">M209*J209</f>
        <v>0.55255813953488375</v>
      </c>
    </row>
    <row r="210" spans="1:14" x14ac:dyDescent="0.25">
      <c r="A210" s="3436"/>
      <c r="B210" s="1165">
        <f t="shared" si="8"/>
        <v>0</v>
      </c>
      <c r="C210" s="1166">
        <f t="shared" si="11"/>
        <v>0</v>
      </c>
      <c r="D210" s="1167"/>
      <c r="E210" s="1167"/>
      <c r="F210" s="1171"/>
      <c r="G210" s="1169"/>
      <c r="H210" s="1188"/>
      <c r="I210" s="1191"/>
      <c r="J210" s="1074">
        <f>(B210/I225)*I185</f>
        <v>0</v>
      </c>
      <c r="K210" s="1153">
        <f>(B210/K225)*K185</f>
        <v>0</v>
      </c>
      <c r="L210" s="1154">
        <f>(B210/M225)*M185</f>
        <v>0</v>
      </c>
      <c r="M210" s="1155"/>
      <c r="N210" s="1156">
        <f t="shared" si="12"/>
        <v>0</v>
      </c>
    </row>
    <row r="211" spans="1:14" ht="15.75" x14ac:dyDescent="0.25">
      <c r="A211" s="3436"/>
      <c r="B211" s="1181"/>
      <c r="C211" s="1158"/>
      <c r="D211" s="1241" t="s">
        <v>755</v>
      </c>
      <c r="E211" s="1160"/>
      <c r="F211" s="1242"/>
      <c r="G211" s="1243"/>
      <c r="H211" s="1243"/>
      <c r="I211" s="1243"/>
      <c r="J211" s="1185"/>
      <c r="K211" s="1186"/>
      <c r="L211" s="1187"/>
      <c r="M211" s="1172"/>
      <c r="N211" s="1156"/>
    </row>
    <row r="212" spans="1:14" x14ac:dyDescent="0.25">
      <c r="A212" s="3436"/>
      <c r="B212" s="1165">
        <f t="shared" si="8"/>
        <v>0.9</v>
      </c>
      <c r="C212" s="1166">
        <f t="shared" ref="C212:C215" si="13">M212*B212</f>
        <v>2.9160000000000004</v>
      </c>
      <c r="D212" s="1167"/>
      <c r="E212" s="1167"/>
      <c r="F212" s="1171" t="s">
        <v>756</v>
      </c>
      <c r="G212" s="1169">
        <v>0.9</v>
      </c>
      <c r="H212" s="1188"/>
      <c r="I212" s="1189"/>
      <c r="J212" s="1074">
        <f>(B212/I225)*I185</f>
        <v>0.27906976744186046</v>
      </c>
      <c r="K212" s="1153">
        <f>(B212/K225)*K185</f>
        <v>1.8</v>
      </c>
      <c r="L212" s="1154">
        <f>(B212/M225)*M185</f>
        <v>0.16363636363636364</v>
      </c>
      <c r="M212" s="1155">
        <v>3.24</v>
      </c>
      <c r="N212" s="1156">
        <f t="shared" ref="N212:N215" si="14">M212*J212</f>
        <v>0.90418604651162793</v>
      </c>
    </row>
    <row r="213" spans="1:14" x14ac:dyDescent="0.25">
      <c r="A213" s="3436"/>
      <c r="B213" s="1165">
        <f t="shared" si="8"/>
        <v>0</v>
      </c>
      <c r="C213" s="1166">
        <f t="shared" si="13"/>
        <v>0</v>
      </c>
      <c r="D213" s="1167"/>
      <c r="E213" s="1167"/>
      <c r="F213" s="1171"/>
      <c r="G213" s="1169"/>
      <c r="H213" s="1188"/>
      <c r="I213" s="1189"/>
      <c r="J213" s="1074">
        <f>(B213/I225)*I185</f>
        <v>0</v>
      </c>
      <c r="K213" s="1153">
        <f>(B213/K225)*K185</f>
        <v>0</v>
      </c>
      <c r="L213" s="1154">
        <f>(B213/M225)*M185</f>
        <v>0</v>
      </c>
      <c r="M213" s="1155"/>
      <c r="N213" s="1156">
        <f t="shared" si="14"/>
        <v>0</v>
      </c>
    </row>
    <row r="214" spans="1:14" x14ac:dyDescent="0.25">
      <c r="A214" s="3436"/>
      <c r="B214" s="1165">
        <f t="shared" si="8"/>
        <v>0</v>
      </c>
      <c r="C214" s="1166">
        <f t="shared" si="13"/>
        <v>0</v>
      </c>
      <c r="D214" s="1167"/>
      <c r="E214" s="1167"/>
      <c r="F214" s="1171"/>
      <c r="G214" s="1169"/>
      <c r="H214" s="1188"/>
      <c r="I214" s="1189"/>
      <c r="J214" s="1074">
        <f>(B214/I225)*I185</f>
        <v>0</v>
      </c>
      <c r="K214" s="1153">
        <f>(B214/K225)*K185</f>
        <v>0</v>
      </c>
      <c r="L214" s="1154">
        <f>(B214/M225)*M185</f>
        <v>0</v>
      </c>
      <c r="M214" s="1155"/>
      <c r="N214" s="1156">
        <f t="shared" si="14"/>
        <v>0</v>
      </c>
    </row>
    <row r="215" spans="1:14" x14ac:dyDescent="0.25">
      <c r="A215" s="3436"/>
      <c r="B215" s="1165">
        <f t="shared" si="8"/>
        <v>0</v>
      </c>
      <c r="C215" s="1166">
        <f t="shared" si="13"/>
        <v>0</v>
      </c>
      <c r="D215" s="1167"/>
      <c r="E215" s="1167"/>
      <c r="F215" s="1171"/>
      <c r="G215" s="1169"/>
      <c r="H215" s="1188"/>
      <c r="I215" s="1189"/>
      <c r="J215" s="1074">
        <f>(B215/I225)*I185</f>
        <v>0</v>
      </c>
      <c r="K215" s="1153">
        <f>(B215/K225)*K185</f>
        <v>0</v>
      </c>
      <c r="L215" s="1154">
        <f>(B215/M225)*M185</f>
        <v>0</v>
      </c>
      <c r="M215" s="1155"/>
      <c r="N215" s="1156">
        <f t="shared" si="14"/>
        <v>0</v>
      </c>
    </row>
    <row r="216" spans="1:14" x14ac:dyDescent="0.25">
      <c r="A216" s="3436"/>
      <c r="B216" s="1195"/>
      <c r="C216" s="1166"/>
      <c r="D216" s="1167"/>
      <c r="E216" s="1167"/>
      <c r="F216" s="1171"/>
      <c r="G216" s="1196"/>
      <c r="H216" s="1188"/>
      <c r="I216" s="1189"/>
      <c r="J216" s="1197"/>
      <c r="K216" s="1198"/>
      <c r="L216" s="1199"/>
      <c r="M216" s="1155"/>
      <c r="N216" s="1156"/>
    </row>
    <row r="217" spans="1:14" ht="15.75" thickBot="1" x14ac:dyDescent="0.3">
      <c r="A217" s="3436"/>
      <c r="B217" s="1200" t="s">
        <v>1</v>
      </c>
      <c r="C217" s="1201"/>
      <c r="D217" s="1201"/>
      <c r="E217" s="1201"/>
      <c r="F217" s="1201"/>
      <c r="G217" s="1201"/>
      <c r="H217" s="1201"/>
      <c r="I217" s="1201"/>
      <c r="J217" s="1201"/>
      <c r="K217" s="1201"/>
      <c r="L217" s="1201"/>
      <c r="M217" s="1201"/>
      <c r="N217" s="1202"/>
    </row>
    <row r="218" spans="1:14" ht="15.75" x14ac:dyDescent="0.25">
      <c r="A218" s="3436"/>
      <c r="B218" s="1203">
        <f>SUM(B199:B207)</f>
        <v>1.7749999999999999</v>
      </c>
      <c r="C218" s="1204">
        <f>SUM(C199:C203)</f>
        <v>5.7510000000000012</v>
      </c>
      <c r="D218" s="1205" t="s">
        <v>10</v>
      </c>
      <c r="E218" s="3467" t="s">
        <v>757</v>
      </c>
      <c r="F218" s="3467"/>
      <c r="G218" s="3467"/>
      <c r="H218" s="3467"/>
      <c r="I218" s="3467"/>
      <c r="J218" s="28">
        <f t="shared" ref="J218:L218" si="15">SUM(J199:J207)</f>
        <v>0.55038759689922478</v>
      </c>
      <c r="K218" s="28">
        <f t="shared" si="15"/>
        <v>3.55</v>
      </c>
      <c r="L218" s="28">
        <f t="shared" si="15"/>
        <v>0.32272727272727275</v>
      </c>
      <c r="M218" s="1"/>
      <c r="N218" s="1206"/>
    </row>
    <row r="219" spans="1:14" ht="15.75" x14ac:dyDescent="0.25">
      <c r="A219" s="3436"/>
      <c r="B219" s="1203">
        <f>SUM(B209:B210)</f>
        <v>0.55000000000000004</v>
      </c>
      <c r="C219" s="1207">
        <f>SUM(C204:C217)</f>
        <v>4.6980000000000004</v>
      </c>
      <c r="D219" s="1205" t="s">
        <v>11</v>
      </c>
      <c r="E219" s="3468" t="s">
        <v>709</v>
      </c>
      <c r="F219" s="3468"/>
      <c r="G219" s="3468"/>
      <c r="H219" s="3468"/>
      <c r="I219" s="3468"/>
      <c r="J219" s="28">
        <f t="shared" ref="J219:L219" si="16">SUM(J209:J210)</f>
        <v>0.17054263565891473</v>
      </c>
      <c r="K219" s="28">
        <f t="shared" si="16"/>
        <v>1.1000000000000001</v>
      </c>
      <c r="L219" s="28">
        <f t="shared" si="16"/>
        <v>0.1</v>
      </c>
      <c r="M219" s="1"/>
      <c r="N219" s="1206"/>
    </row>
    <row r="220" spans="1:14" ht="15.75" x14ac:dyDescent="0.25">
      <c r="A220" s="3436"/>
      <c r="B220" s="1208">
        <f>SUM(B199:B216)</f>
        <v>3.2250000000000001</v>
      </c>
      <c r="C220" s="1209">
        <f>SUM(C199:C217)</f>
        <v>10.449000000000002</v>
      </c>
      <c r="D220" s="1210" t="s">
        <v>12</v>
      </c>
      <c r="E220" s="3469" t="s">
        <v>685</v>
      </c>
      <c r="F220" s="3469"/>
      <c r="G220" s="3469"/>
      <c r="H220" s="3469"/>
      <c r="I220" s="3469"/>
      <c r="J220" s="1211">
        <f>SUM(J199:J217)</f>
        <v>1</v>
      </c>
      <c r="K220" s="1211">
        <f>SUM(K199:K217)</f>
        <v>6.45</v>
      </c>
      <c r="L220" s="1211">
        <f>SUM(L199:L217)</f>
        <v>0.58636363636363642</v>
      </c>
      <c r="M220" s="1"/>
      <c r="N220" s="1206"/>
    </row>
    <row r="221" spans="1:14" ht="15.75" thickBot="1" x14ac:dyDescent="0.3">
      <c r="A221" s="3436"/>
      <c r="B221" s="1212" t="str">
        <f>LEFT(ADDRESS(1,COLUMN(),4),LEN(ADDRESS(1,COLUMN(),4))-1)</f>
        <v>B</v>
      </c>
      <c r="C221" s="1213" t="s">
        <v>716</v>
      </c>
      <c r="D221" s="1214">
        <f>ROW()-1</f>
        <v>220</v>
      </c>
      <c r="E221" s="1213" t="s">
        <v>717</v>
      </c>
      <c r="F221" s="1215"/>
      <c r="G221" s="1216"/>
      <c r="H221" s="1216"/>
      <c r="I221" s="1217" t="s">
        <v>718</v>
      </c>
      <c r="J221" s="1218">
        <f>SUM(N199:N217)</f>
        <v>3.2400000000000007</v>
      </c>
      <c r="K221" s="1218">
        <f>(J221/J220)*K220</f>
        <v>20.898000000000003</v>
      </c>
      <c r="L221" s="1218">
        <f>(K221/K220)*L220</f>
        <v>1.8998181818181821</v>
      </c>
      <c r="M221" s="1"/>
      <c r="N221" s="1219" t="str">
        <f>LEFT(ADDRESS(1,COLUMN(),4),LEN(ADDRESS(1,COLUMN(),4))-1)</f>
        <v>N</v>
      </c>
    </row>
    <row r="222" spans="1:14" ht="15.75" x14ac:dyDescent="0.25">
      <c r="A222" s="3436"/>
      <c r="B222" s="2737" t="s">
        <v>557</v>
      </c>
      <c r="C222" s="2039"/>
      <c r="D222" s="2039"/>
      <c r="E222" s="2039"/>
      <c r="F222" s="2039"/>
      <c r="G222" s="2039"/>
      <c r="H222" s="2039"/>
      <c r="I222" s="2039"/>
      <c r="J222" s="2039"/>
      <c r="K222" s="2039"/>
      <c r="L222" s="2039"/>
      <c r="M222" s="2039"/>
      <c r="N222" s="2738"/>
    </row>
    <row r="223" spans="1:14" x14ac:dyDescent="0.25">
      <c r="A223" s="3436"/>
      <c r="B223" s="1220" t="s">
        <v>719</v>
      </c>
      <c r="C223" s="1221"/>
      <c r="D223" s="1221"/>
      <c r="E223" s="1221"/>
      <c r="F223" s="1221"/>
      <c r="G223" s="1221"/>
      <c r="H223" s="1221"/>
      <c r="I223" s="2364" t="s">
        <v>685</v>
      </c>
      <c r="J223" s="2364"/>
      <c r="K223" s="3462" t="s">
        <v>695</v>
      </c>
      <c r="L223" s="3462"/>
      <c r="M223" s="3463" t="s">
        <v>746</v>
      </c>
      <c r="N223" s="3470"/>
    </row>
    <row r="224" spans="1:14" x14ac:dyDescent="0.25">
      <c r="A224" s="3436"/>
      <c r="B224" s="3471" t="s">
        <v>721</v>
      </c>
      <c r="C224" s="3472"/>
      <c r="D224" s="3472"/>
      <c r="E224" s="3472"/>
      <c r="F224" s="3472"/>
      <c r="G224" s="3472"/>
      <c r="H224" s="3472"/>
      <c r="I224" s="2364"/>
      <c r="J224" s="2364"/>
      <c r="K224" s="3462"/>
      <c r="L224" s="3462"/>
      <c r="M224" s="3463"/>
      <c r="N224" s="3470"/>
    </row>
    <row r="225" spans="1:14" x14ac:dyDescent="0.25">
      <c r="A225" s="3436"/>
      <c r="B225" s="3471"/>
      <c r="C225" s="3472"/>
      <c r="D225" s="3472"/>
      <c r="E225" s="3472"/>
      <c r="F225" s="3472"/>
      <c r="G225" s="3472"/>
      <c r="H225" s="3472"/>
      <c r="I225" s="3473">
        <f>B220</f>
        <v>3.2250000000000001</v>
      </c>
      <c r="J225" s="3473"/>
      <c r="K225" s="3479">
        <f>G199</f>
        <v>1</v>
      </c>
      <c r="L225" s="3479"/>
      <c r="M225" s="3480">
        <v>55</v>
      </c>
      <c r="N225" s="3481"/>
    </row>
    <row r="226" spans="1:14" x14ac:dyDescent="0.25">
      <c r="A226" s="3436"/>
      <c r="B226" s="3471"/>
      <c r="C226" s="3472"/>
      <c r="D226" s="3472"/>
      <c r="E226" s="3472"/>
      <c r="F226" s="3472"/>
      <c r="G226" s="3472"/>
      <c r="H226" s="3472"/>
      <c r="I226" s="3473"/>
      <c r="J226" s="3473"/>
      <c r="K226" s="3479"/>
      <c r="L226" s="3479"/>
      <c r="M226" s="3480"/>
      <c r="N226" s="3481"/>
    </row>
    <row r="227" spans="1:14" x14ac:dyDescent="0.25">
      <c r="A227" s="3436"/>
      <c r="B227" s="3471"/>
      <c r="C227" s="3472"/>
      <c r="D227" s="3472"/>
      <c r="E227" s="3472"/>
      <c r="F227" s="3472"/>
      <c r="G227" s="3472"/>
      <c r="H227" s="3472"/>
      <c r="I227" s="3482" t="s">
        <v>1</v>
      </c>
      <c r="J227" s="3482"/>
      <c r="K227" s="3479"/>
      <c r="L227" s="3479"/>
      <c r="M227" s="3480"/>
      <c r="N227" s="3481"/>
    </row>
    <row r="228" spans="1:14" x14ac:dyDescent="0.25">
      <c r="A228" s="3436"/>
      <c r="B228" s="1222" t="s">
        <v>722</v>
      </c>
      <c r="C228" s="1223" t="s">
        <v>723</v>
      </c>
      <c r="D228" s="1224"/>
      <c r="E228" s="1224"/>
      <c r="F228" s="1224"/>
      <c r="G228" s="1224"/>
      <c r="H228" s="1224"/>
      <c r="I228" s="1224"/>
      <c r="J228" s="26"/>
      <c r="K228" s="26"/>
      <c r="L228" s="26"/>
      <c r="M228" s="11"/>
      <c r="N228" s="1225"/>
    </row>
    <row r="229" spans="1:14" x14ac:dyDescent="0.25">
      <c r="A229" s="3436"/>
      <c r="B229" s="1226" t="s">
        <v>724</v>
      </c>
      <c r="C229" s="1223" t="s">
        <v>18</v>
      </c>
      <c r="D229" s="1224"/>
      <c r="E229" s="1224"/>
      <c r="F229" s="1224"/>
      <c r="G229" s="1224"/>
      <c r="H229" s="1224"/>
      <c r="I229" s="1224"/>
      <c r="J229" s="11"/>
      <c r="K229" s="11"/>
      <c r="L229" s="11"/>
      <c r="M229" s="11"/>
      <c r="N229" s="1225"/>
    </row>
    <row r="230" spans="1:14" x14ac:dyDescent="0.25">
      <c r="A230" s="3436"/>
      <c r="B230" s="1212"/>
      <c r="C230" s="1213"/>
      <c r="D230" s="1227"/>
      <c r="E230" s="1213"/>
      <c r="F230" s="1215"/>
      <c r="G230" s="1216"/>
      <c r="H230" s="1216"/>
      <c r="I230" s="1217"/>
      <c r="J230" s="1218"/>
      <c r="K230" s="1218"/>
      <c r="L230" s="1218"/>
      <c r="M230" s="1"/>
      <c r="N230" s="1228"/>
    </row>
    <row r="231" spans="1:14" ht="15.75" thickBot="1" x14ac:dyDescent="0.3">
      <c r="A231" s="3436"/>
      <c r="B231" s="3483" t="s">
        <v>688</v>
      </c>
      <c r="C231" s="3484"/>
      <c r="D231" s="3484"/>
      <c r="E231" s="3484"/>
      <c r="F231" s="3484"/>
      <c r="G231" s="3484"/>
      <c r="H231" s="3484"/>
      <c r="I231" s="3484"/>
      <c r="J231" s="3484"/>
      <c r="K231" s="3484"/>
      <c r="L231" s="3484"/>
      <c r="M231" s="3484"/>
      <c r="N231" s="3485"/>
    </row>
    <row r="232" spans="1:14" x14ac:dyDescent="0.25">
      <c r="A232" s="3436"/>
      <c r="B232" s="3415" t="s">
        <v>758</v>
      </c>
      <c r="C232" s="3416"/>
      <c r="D232" s="3416"/>
      <c r="E232" s="3416"/>
      <c r="F232" s="3416"/>
      <c r="G232" s="3416"/>
      <c r="H232" s="3416"/>
      <c r="I232" s="3416"/>
      <c r="J232" s="3416"/>
      <c r="K232" s="3416"/>
      <c r="L232" s="3416"/>
      <c r="M232" s="3416"/>
      <c r="N232" s="3417"/>
    </row>
    <row r="233" spans="1:14" x14ac:dyDescent="0.25">
      <c r="A233" s="3436"/>
      <c r="B233" s="3486"/>
      <c r="C233" s="3487"/>
      <c r="D233" s="3487"/>
      <c r="E233" s="3487"/>
      <c r="F233" s="3487"/>
      <c r="G233" s="3487"/>
      <c r="H233" s="3487"/>
      <c r="I233" s="3487"/>
      <c r="J233" s="3487"/>
      <c r="K233" s="3487"/>
      <c r="L233" s="3487"/>
      <c r="M233" s="3487"/>
      <c r="N233" s="3488"/>
    </row>
    <row r="234" spans="1:14" x14ac:dyDescent="0.25">
      <c r="A234" s="3436"/>
      <c r="B234" s="1244"/>
      <c r="C234" s="1245" t="s">
        <v>759</v>
      </c>
      <c r="D234" s="1224"/>
      <c r="E234" s="1224"/>
      <c r="F234" s="1224"/>
      <c r="G234" s="1224"/>
      <c r="H234" s="1224"/>
      <c r="I234" s="1224"/>
      <c r="J234" s="11"/>
      <c r="K234" s="11"/>
      <c r="L234" s="11"/>
      <c r="M234" s="11"/>
      <c r="N234" s="1225"/>
    </row>
    <row r="235" spans="1:14" x14ac:dyDescent="0.25">
      <c r="A235" s="3436"/>
      <c r="B235" s="1244"/>
      <c r="C235" s="1245" t="s">
        <v>760</v>
      </c>
      <c r="D235" s="1224"/>
      <c r="E235" s="1224"/>
      <c r="F235" s="1224"/>
      <c r="G235" s="1224"/>
      <c r="H235" s="1224"/>
      <c r="I235" s="1224"/>
      <c r="J235" s="11"/>
      <c r="K235" s="11"/>
      <c r="L235" s="11"/>
      <c r="M235" s="11"/>
      <c r="N235" s="1225"/>
    </row>
    <row r="236" spans="1:14" x14ac:dyDescent="0.25">
      <c r="A236" s="3436"/>
      <c r="B236" s="1244"/>
      <c r="C236" s="1246" t="s">
        <v>761</v>
      </c>
      <c r="D236" s="1224"/>
      <c r="E236" s="1224"/>
      <c r="F236" s="1224"/>
      <c r="G236" s="1224"/>
      <c r="H236" s="1224"/>
      <c r="I236" s="1224"/>
      <c r="J236" s="11"/>
      <c r="K236" s="11"/>
      <c r="L236" s="11"/>
      <c r="M236" s="11"/>
      <c r="N236" s="1225"/>
    </row>
    <row r="237" spans="1:14" x14ac:dyDescent="0.25">
      <c r="A237" s="3436"/>
      <c r="B237" s="1244"/>
      <c r="C237" s="1245" t="s">
        <v>762</v>
      </c>
      <c r="D237" s="1224"/>
      <c r="E237" s="1224"/>
      <c r="F237" s="1224"/>
      <c r="G237" s="1224"/>
      <c r="H237" s="1224"/>
      <c r="I237" s="1224"/>
      <c r="J237" s="11"/>
      <c r="K237" s="11"/>
      <c r="L237" s="11"/>
      <c r="M237" s="11"/>
      <c r="N237" s="1225"/>
    </row>
    <row r="238" spans="1:14" x14ac:dyDescent="0.25">
      <c r="A238" s="3436"/>
      <c r="B238" s="1244"/>
      <c r="C238" s="1245" t="s">
        <v>763</v>
      </c>
      <c r="D238" s="1224"/>
      <c r="E238" s="1224"/>
      <c r="F238" s="1224"/>
      <c r="G238" s="1224"/>
      <c r="H238" s="1224"/>
      <c r="I238" s="1224"/>
      <c r="J238" s="11"/>
      <c r="K238" s="11"/>
      <c r="L238" s="11"/>
      <c r="M238" s="11"/>
      <c r="N238" s="1225"/>
    </row>
    <row r="239" spans="1:14" x14ac:dyDescent="0.25">
      <c r="A239" s="3436"/>
      <c r="B239" s="1244"/>
      <c r="C239" s="1247" t="s">
        <v>764</v>
      </c>
      <c r="D239" s="1224"/>
      <c r="E239" s="1224"/>
      <c r="F239" s="1224"/>
      <c r="G239" s="1224"/>
      <c r="H239" s="1224"/>
      <c r="I239" s="1224"/>
      <c r="J239" s="11"/>
      <c r="K239" s="11"/>
      <c r="L239" s="11"/>
      <c r="M239" s="11"/>
      <c r="N239" s="1225"/>
    </row>
    <row r="240" spans="1:14" x14ac:dyDescent="0.25">
      <c r="A240" s="3436"/>
      <c r="B240" s="1244"/>
      <c r="C240" s="1248" t="s">
        <v>765</v>
      </c>
      <c r="D240" s="1224"/>
      <c r="E240" s="1224"/>
      <c r="F240" s="1224"/>
      <c r="G240" s="1224"/>
      <c r="H240" s="1224"/>
      <c r="I240" s="1224"/>
      <c r="J240" s="11"/>
      <c r="K240" s="11"/>
      <c r="L240" s="11"/>
      <c r="M240" s="11"/>
      <c r="N240" s="1225"/>
    </row>
    <row r="241" spans="1:14" x14ac:dyDescent="0.25">
      <c r="A241" s="3436"/>
      <c r="B241" s="1244"/>
      <c r="C241" s="1248" t="s">
        <v>766</v>
      </c>
      <c r="D241" s="1224"/>
      <c r="E241" s="1224"/>
      <c r="F241" s="1224"/>
      <c r="G241" s="1224"/>
      <c r="H241" s="1224"/>
      <c r="I241" s="1224"/>
      <c r="J241" s="11"/>
      <c r="K241" s="11"/>
      <c r="L241" s="11"/>
      <c r="M241" s="11"/>
      <c r="N241" s="1225"/>
    </row>
    <row r="242" spans="1:14" x14ac:dyDescent="0.25">
      <c r="A242" s="3436"/>
      <c r="B242" s="1244"/>
      <c r="C242" s="1245" t="s">
        <v>767</v>
      </c>
      <c r="D242" s="1224"/>
      <c r="E242" s="1224"/>
      <c r="F242" s="1224"/>
      <c r="G242" s="1224"/>
      <c r="H242" s="1224"/>
      <c r="I242" s="1224"/>
      <c r="J242" s="11"/>
      <c r="K242" s="11"/>
      <c r="L242" s="11"/>
      <c r="M242" s="11"/>
      <c r="N242" s="1225"/>
    </row>
    <row r="243" spans="1:14" x14ac:dyDescent="0.25">
      <c r="A243" s="3436"/>
      <c r="B243" s="1244"/>
      <c r="C243" s="1245" t="s">
        <v>768</v>
      </c>
      <c r="D243" s="1224"/>
      <c r="E243" s="1224"/>
      <c r="F243" s="1224"/>
      <c r="G243" s="1224"/>
      <c r="H243" s="1224"/>
      <c r="I243" s="1224"/>
      <c r="J243" s="11"/>
      <c r="K243" s="11"/>
      <c r="L243" s="11"/>
      <c r="M243" s="11"/>
      <c r="N243" s="1225"/>
    </row>
    <row r="244" spans="1:14" ht="15.75" thickBot="1" x14ac:dyDescent="0.3">
      <c r="A244" s="3436"/>
      <c r="B244" s="1244"/>
      <c r="C244" s="1245"/>
      <c r="D244" s="1224"/>
      <c r="E244" s="1224"/>
      <c r="F244" s="1224"/>
      <c r="G244" s="1224"/>
      <c r="H244" s="1224"/>
      <c r="I244" s="1224"/>
      <c r="J244" s="11"/>
      <c r="K244" s="11"/>
      <c r="L244" s="11"/>
      <c r="M244" s="11"/>
      <c r="N244" s="1225"/>
    </row>
    <row r="245" spans="1:14" ht="15.75" thickBot="1" x14ac:dyDescent="0.3">
      <c r="A245" s="3436"/>
      <c r="B245" s="1249"/>
      <c r="C245" s="1250"/>
      <c r="D245" s="1250"/>
      <c r="E245" s="1250"/>
      <c r="F245" s="1250"/>
      <c r="G245" s="1250"/>
      <c r="H245" s="1250"/>
      <c r="I245" s="1250"/>
      <c r="J245" s="1250"/>
      <c r="K245" s="1250"/>
      <c r="L245" s="1250"/>
      <c r="M245" s="1250"/>
      <c r="N245" s="1251"/>
    </row>
    <row r="246" spans="1:14" x14ac:dyDescent="0.25">
      <c r="A246" s="3436"/>
      <c r="B246" s="1252"/>
      <c r="C246" s="1101"/>
      <c r="D246" s="3498" t="s">
        <v>29</v>
      </c>
      <c r="E246" s="3499"/>
      <c r="F246" s="3499"/>
      <c r="G246" s="3499"/>
      <c r="H246" s="3499"/>
      <c r="I246" s="3499"/>
      <c r="J246" s="3499"/>
      <c r="K246" s="3499"/>
      <c r="L246" s="3500"/>
      <c r="M246" s="1101"/>
      <c r="N246" s="1253"/>
    </row>
    <row r="247" spans="1:14" x14ac:dyDescent="0.25">
      <c r="A247" s="3436"/>
      <c r="B247" s="1252"/>
      <c r="C247" s="1101"/>
      <c r="D247" s="1254" t="s">
        <v>27</v>
      </c>
      <c r="E247" s="3196" t="s">
        <v>24</v>
      </c>
      <c r="F247" s="3196" t="s">
        <v>26</v>
      </c>
      <c r="G247" s="3196" t="s">
        <v>25</v>
      </c>
      <c r="H247" s="26"/>
      <c r="I247" s="26"/>
      <c r="J247" s="24" t="s">
        <v>28</v>
      </c>
      <c r="K247" s="20" t="s">
        <v>13</v>
      </c>
      <c r="L247" s="21">
        <v>12</v>
      </c>
      <c r="M247" s="1101"/>
      <c r="N247" s="1253"/>
    </row>
    <row r="248" spans="1:14" x14ac:dyDescent="0.25">
      <c r="A248" s="3436"/>
      <c r="B248" s="1252"/>
      <c r="C248" s="1101"/>
      <c r="D248" s="1255" t="s">
        <v>15</v>
      </c>
      <c r="E248" s="3196"/>
      <c r="F248" s="3196"/>
      <c r="G248" s="3196"/>
      <c r="H248" s="26"/>
      <c r="I248" s="26"/>
      <c r="J248" s="15" t="s">
        <v>20</v>
      </c>
      <c r="K248" s="28">
        <f>SUM(K250:K252)</f>
        <v>5.7000000000000002E-2</v>
      </c>
      <c r="L248" s="22">
        <f>K248*L247</f>
        <v>0.68400000000000005</v>
      </c>
      <c r="M248" s="1101"/>
      <c r="N248" s="1253"/>
    </row>
    <row r="249" spans="1:14" x14ac:dyDescent="0.25">
      <c r="A249" s="3436"/>
      <c r="B249" s="1252"/>
      <c r="C249" s="1101"/>
      <c r="D249" s="3495">
        <v>2.5</v>
      </c>
      <c r="E249" s="16">
        <f>(E251/D251)*D249</f>
        <v>50</v>
      </c>
      <c r="F249" s="16">
        <f>(F251/D251)*D249</f>
        <v>80</v>
      </c>
      <c r="G249" s="16">
        <f>(G251/D251)*D249</f>
        <v>125</v>
      </c>
      <c r="H249" s="26"/>
      <c r="I249" s="26"/>
      <c r="J249" s="15" t="s">
        <v>19</v>
      </c>
      <c r="K249" s="28">
        <f>K248-K252</f>
        <v>0.05</v>
      </c>
      <c r="L249" s="22">
        <f>K249*L247</f>
        <v>0.60000000000000009</v>
      </c>
      <c r="M249" s="1101"/>
      <c r="N249" s="1253"/>
    </row>
    <row r="250" spans="1:14" x14ac:dyDescent="0.25">
      <c r="A250" s="3436"/>
      <c r="B250" s="1252"/>
      <c r="C250" s="1101"/>
      <c r="D250" s="3495"/>
      <c r="E250" s="17">
        <f>E252*E249</f>
        <v>2.5</v>
      </c>
      <c r="F250" s="17">
        <f>F252*F249</f>
        <v>2.4</v>
      </c>
      <c r="G250" s="17">
        <f>G252*G249</f>
        <v>2.5</v>
      </c>
      <c r="H250" s="26"/>
      <c r="I250" s="26"/>
      <c r="J250" s="15" t="s">
        <v>21</v>
      </c>
      <c r="K250" s="27">
        <v>0.03</v>
      </c>
      <c r="L250" s="23">
        <f>K250*L247</f>
        <v>0.36</v>
      </c>
      <c r="M250" s="1101"/>
      <c r="N250" s="1253"/>
    </row>
    <row r="251" spans="1:14" x14ac:dyDescent="0.25">
      <c r="A251" s="3436"/>
      <c r="B251" s="1252"/>
      <c r="C251" s="1101"/>
      <c r="D251" s="1256">
        <v>1</v>
      </c>
      <c r="E251" s="19">
        <v>20</v>
      </c>
      <c r="F251" s="19">
        <v>32</v>
      </c>
      <c r="G251" s="19">
        <v>50</v>
      </c>
      <c r="H251" s="26"/>
      <c r="I251" s="26"/>
      <c r="J251" s="15" t="s">
        <v>22</v>
      </c>
      <c r="K251" s="27">
        <v>0.02</v>
      </c>
      <c r="L251" s="23">
        <f>K251*L247</f>
        <v>0.24</v>
      </c>
      <c r="M251" s="1101"/>
      <c r="N251" s="1253"/>
    </row>
    <row r="252" spans="1:14" ht="15.75" thickBot="1" x14ac:dyDescent="0.3">
      <c r="A252" s="3436"/>
      <c r="B252" s="1252"/>
      <c r="C252" s="1101"/>
      <c r="D252" s="7"/>
      <c r="E252" s="25">
        <f>K249</f>
        <v>0.05</v>
      </c>
      <c r="F252" s="25">
        <f>K250</f>
        <v>0.03</v>
      </c>
      <c r="G252" s="25">
        <f>K251</f>
        <v>0.02</v>
      </c>
      <c r="H252" s="26"/>
      <c r="I252" s="26"/>
      <c r="J252" s="15" t="s">
        <v>23</v>
      </c>
      <c r="K252" s="27">
        <v>7.0000000000000001E-3</v>
      </c>
      <c r="L252" s="23">
        <f>K252*L247</f>
        <v>8.4000000000000005E-2</v>
      </c>
      <c r="M252" s="1101"/>
      <c r="N252" s="1253"/>
    </row>
    <row r="253" spans="1:14" x14ac:dyDescent="0.25">
      <c r="A253" s="3436"/>
      <c r="B253" s="1252"/>
      <c r="C253" s="1101"/>
      <c r="D253" s="3230" t="s">
        <v>33</v>
      </c>
      <c r="E253" s="3231"/>
      <c r="F253" s="3231"/>
      <c r="G253" s="3231"/>
      <c r="H253" s="3231"/>
      <c r="I253" s="3231"/>
      <c r="J253" s="3231"/>
      <c r="K253" s="3231"/>
      <c r="L253" s="3232"/>
      <c r="M253" s="1101"/>
      <c r="N253" s="1253"/>
    </row>
    <row r="254" spans="1:14" ht="15.75" thickBot="1" x14ac:dyDescent="0.3">
      <c r="A254" s="3436"/>
      <c r="B254" s="1252"/>
      <c r="C254" s="1101"/>
      <c r="D254" s="3198" t="s">
        <v>34</v>
      </c>
      <c r="E254" s="3199"/>
      <c r="F254" s="3199"/>
      <c r="G254" s="3199"/>
      <c r="H254" s="3199"/>
      <c r="I254" s="3199"/>
      <c r="J254" s="3199"/>
      <c r="K254" s="3199"/>
      <c r="L254" s="3200"/>
      <c r="M254" s="1101"/>
      <c r="N254" s="1253"/>
    </row>
    <row r="255" spans="1:14" ht="15.75" thickBot="1" x14ac:dyDescent="0.3">
      <c r="A255" s="3436"/>
      <c r="B255" s="1101"/>
      <c r="C255" s="1101"/>
      <c r="D255" s="1257"/>
      <c r="E255" s="1257"/>
      <c r="F255" s="1257"/>
      <c r="G255" s="1257"/>
      <c r="H255" s="1257"/>
      <c r="I255" s="1257"/>
      <c r="J255" s="1257"/>
      <c r="K255" s="1257"/>
      <c r="L255" s="1257"/>
      <c r="M255" s="1101"/>
      <c r="N255" s="1258"/>
    </row>
    <row r="256" spans="1:14" x14ac:dyDescent="0.25">
      <c r="A256" s="3436"/>
      <c r="B256" s="3496" t="s">
        <v>734</v>
      </c>
      <c r="C256" s="3490"/>
      <c r="D256" s="3490"/>
      <c r="E256" s="3490"/>
      <c r="F256" s="3490"/>
      <c r="G256" s="3490"/>
      <c r="H256" s="3490"/>
      <c r="I256" s="3490"/>
      <c r="J256" s="3490"/>
      <c r="K256" s="3490"/>
      <c r="L256" s="3490"/>
      <c r="M256" s="3490"/>
      <c r="N256" s="3497"/>
    </row>
    <row r="257" spans="1:14" x14ac:dyDescent="0.25">
      <c r="A257" s="3436"/>
      <c r="B257" s="8"/>
      <c r="C257" s="26"/>
      <c r="D257" s="3474" t="s">
        <v>735</v>
      </c>
      <c r="E257" s="3474"/>
      <c r="F257" s="3474"/>
      <c r="G257" s="3474"/>
      <c r="H257" s="3474"/>
      <c r="I257" s="3474"/>
      <c r="J257" s="3474"/>
      <c r="K257" s="3474"/>
      <c r="L257" s="3474"/>
      <c r="M257" s="1234"/>
      <c r="N257" s="1259"/>
    </row>
    <row r="258" spans="1:14" x14ac:dyDescent="0.25">
      <c r="A258" s="3436"/>
      <c r="B258" s="8"/>
      <c r="C258" s="26"/>
      <c r="D258" s="1236"/>
      <c r="E258" s="1236" t="s">
        <v>736</v>
      </c>
      <c r="F258" s="1236"/>
      <c r="G258" s="1236"/>
      <c r="H258" s="1237" t="s">
        <v>737</v>
      </c>
      <c r="I258" s="1236"/>
      <c r="J258" s="1236" t="s">
        <v>738</v>
      </c>
      <c r="K258" s="1236"/>
      <c r="L258" s="1236"/>
      <c r="M258" s="1234"/>
      <c r="N258" s="1259"/>
    </row>
    <row r="259" spans="1:14" x14ac:dyDescent="0.25">
      <c r="A259" s="3436"/>
      <c r="B259" s="8"/>
      <c r="C259" s="26"/>
      <c r="D259" s="1236"/>
      <c r="E259" s="1236" t="s">
        <v>739</v>
      </c>
      <c r="F259" s="1236"/>
      <c r="G259" s="1236"/>
      <c r="H259" s="1237" t="s">
        <v>740</v>
      </c>
      <c r="I259" s="1236"/>
      <c r="J259" s="1236" t="s">
        <v>741</v>
      </c>
      <c r="K259" s="1236"/>
      <c r="L259" s="1236"/>
      <c r="M259" s="1234"/>
      <c r="N259" s="1259"/>
    </row>
    <row r="260" spans="1:14" x14ac:dyDescent="0.25">
      <c r="A260" s="3436"/>
      <c r="B260" s="8"/>
      <c r="C260" s="26"/>
      <c r="D260" s="1236"/>
      <c r="E260" s="1236"/>
      <c r="F260" s="1236"/>
      <c r="G260" s="1236"/>
      <c r="H260" s="1237"/>
      <c r="I260" s="1236"/>
      <c r="J260" s="1236"/>
      <c r="K260" s="1236"/>
      <c r="L260" s="1236"/>
      <c r="M260" s="1234"/>
      <c r="N260" s="1259"/>
    </row>
    <row r="261" spans="1:14" x14ac:dyDescent="0.25">
      <c r="A261" s="3436"/>
      <c r="B261" s="8"/>
      <c r="C261" s="26"/>
      <c r="D261" s="3474" t="s">
        <v>742</v>
      </c>
      <c r="E261" s="3474"/>
      <c r="F261" s="3474"/>
      <c r="G261" s="3474"/>
      <c r="H261" s="3474"/>
      <c r="I261" s="3474"/>
      <c r="J261" s="3474"/>
      <c r="K261" s="3474"/>
      <c r="L261" s="3474"/>
      <c r="M261" s="1234"/>
      <c r="N261" s="1259"/>
    </row>
    <row r="262" spans="1:14" x14ac:dyDescent="0.25">
      <c r="A262" s="3436"/>
      <c r="B262" s="8"/>
      <c r="C262" s="26"/>
      <c r="D262" s="3475" t="s">
        <v>743</v>
      </c>
      <c r="E262" s="3475"/>
      <c r="F262" s="3475"/>
      <c r="G262" s="3475"/>
      <c r="H262" s="3475"/>
      <c r="I262" s="3475"/>
      <c r="J262" s="3475"/>
      <c r="K262" s="3475"/>
      <c r="L262" s="3475"/>
      <c r="M262" s="1101" t="s">
        <v>647</v>
      </c>
      <c r="N262" s="1259"/>
    </row>
    <row r="263" spans="1:14" ht="15.75" thickBot="1" x14ac:dyDescent="0.3">
      <c r="A263" s="3436"/>
      <c r="B263" s="1260"/>
      <c r="C263" s="1261"/>
      <c r="D263" s="3501" t="s">
        <v>744</v>
      </c>
      <c r="E263" s="3501"/>
      <c r="F263" s="3501"/>
      <c r="G263" s="3501"/>
      <c r="H263" s="3501"/>
      <c r="I263" s="3501"/>
      <c r="J263" s="3501"/>
      <c r="K263" s="3501"/>
      <c r="L263" s="3501"/>
      <c r="M263" s="1262"/>
      <c r="N263" s="1263"/>
    </row>
    <row r="264" spans="1:14" x14ac:dyDescent="0.25">
      <c r="A264" s="3436"/>
      <c r="B264" s="3476" t="s">
        <v>9</v>
      </c>
      <c r="C264" s="3477"/>
      <c r="D264" s="3477"/>
      <c r="E264" s="3477"/>
      <c r="F264" s="3477"/>
      <c r="G264" s="3477"/>
      <c r="H264" s="3477"/>
      <c r="I264" s="3477"/>
      <c r="J264" s="3477"/>
      <c r="K264" s="3477"/>
      <c r="L264" s="3477"/>
      <c r="M264" s="3477"/>
      <c r="N264" s="3478"/>
    </row>
    <row r="265" spans="1:14" ht="15.75" thickBot="1" x14ac:dyDescent="0.3">
      <c r="A265" s="3436"/>
      <c r="B265" s="1961"/>
      <c r="C265" s="1962"/>
      <c r="D265" s="1962"/>
      <c r="E265" s="1962"/>
      <c r="F265" s="1962"/>
      <c r="G265" s="1962"/>
      <c r="H265" s="1962"/>
      <c r="I265" s="1962"/>
      <c r="J265" s="1962"/>
      <c r="K265" s="1962"/>
      <c r="L265" s="1962"/>
      <c r="M265" s="1962"/>
      <c r="N265" s="1963"/>
    </row>
    <row r="267" spans="1:14" x14ac:dyDescent="0.25">
      <c r="A267" s="765" t="s">
        <v>0</v>
      </c>
      <c r="B267" s="3341" t="str">
        <f>B270</f>
        <v>LES BRIOCHES : Brioche Suisse</v>
      </c>
      <c r="C267" s="3341"/>
      <c r="D267" s="3341"/>
      <c r="E267" s="3341"/>
      <c r="F267" s="3341"/>
      <c r="G267" s="3341"/>
      <c r="H267" s="3341"/>
      <c r="I267" s="3341"/>
      <c r="J267" s="3341"/>
      <c r="K267" s="3341"/>
      <c r="L267" s="3341"/>
      <c r="M267" s="3341"/>
      <c r="N267" s="3341"/>
    </row>
    <row r="268" spans="1:14" x14ac:dyDescent="0.25">
      <c r="A268" s="3436" t="str">
        <f>B270</f>
        <v>LES BRIOCHES : Brioche Suisse</v>
      </c>
      <c r="B268" s="3443" t="s">
        <v>629</v>
      </c>
      <c r="C268" s="2374"/>
      <c r="D268" s="2374"/>
      <c r="E268" s="2374"/>
      <c r="F268" s="2374"/>
      <c r="G268" s="2374"/>
      <c r="H268" s="2374"/>
      <c r="I268" s="2374"/>
      <c r="J268" s="2374"/>
      <c r="K268" s="2374"/>
      <c r="L268" s="2374"/>
      <c r="M268" s="2374"/>
      <c r="N268" s="3444"/>
    </row>
    <row r="269" spans="1:14" ht="15.75" thickBot="1" x14ac:dyDescent="0.3">
      <c r="A269" s="3436"/>
      <c r="B269" s="3443"/>
      <c r="C269" s="2374"/>
      <c r="D269" s="2374"/>
      <c r="E269" s="2374"/>
      <c r="F269" s="2374"/>
      <c r="G269" s="2374"/>
      <c r="H269" s="2374"/>
      <c r="I269" s="2374"/>
      <c r="J269" s="2374"/>
      <c r="K269" s="2374"/>
      <c r="L269" s="2374"/>
      <c r="M269" s="2374"/>
      <c r="N269" s="3444"/>
    </row>
    <row r="270" spans="1:14" x14ac:dyDescent="0.25">
      <c r="A270" s="3436"/>
      <c r="B270" s="3502" t="s">
        <v>769</v>
      </c>
      <c r="C270" s="3503"/>
      <c r="D270" s="3503"/>
      <c r="E270" s="3503"/>
      <c r="F270" s="3503"/>
      <c r="G270" s="3503"/>
      <c r="H270" s="3503"/>
      <c r="I270" s="3503"/>
      <c r="J270" s="3503"/>
      <c r="K270" s="3506" t="s">
        <v>770</v>
      </c>
      <c r="L270" s="3507"/>
      <c r="M270" s="3510" t="s">
        <v>771</v>
      </c>
      <c r="N270" s="3511"/>
    </row>
    <row r="271" spans="1:14" x14ac:dyDescent="0.25">
      <c r="A271" s="3436"/>
      <c r="B271" s="3486"/>
      <c r="C271" s="3487"/>
      <c r="D271" s="3487"/>
      <c r="E271" s="3487"/>
      <c r="F271" s="3487"/>
      <c r="G271" s="3487"/>
      <c r="H271" s="3487"/>
      <c r="I271" s="3487"/>
      <c r="J271" s="3487"/>
      <c r="K271" s="3508"/>
      <c r="L271" s="3509"/>
      <c r="M271" s="3512"/>
      <c r="N271" s="3513"/>
    </row>
    <row r="272" spans="1:14" x14ac:dyDescent="0.25">
      <c r="A272" s="3436"/>
      <c r="B272" s="3486"/>
      <c r="C272" s="3487"/>
      <c r="D272" s="3487"/>
      <c r="E272" s="3487"/>
      <c r="F272" s="3487"/>
      <c r="G272" s="3487"/>
      <c r="H272" s="3487"/>
      <c r="I272" s="3487"/>
      <c r="J272" s="3487"/>
      <c r="K272" s="3508"/>
      <c r="L272" s="3509"/>
      <c r="M272" s="3512"/>
      <c r="N272" s="3513"/>
    </row>
    <row r="273" spans="1:14" x14ac:dyDescent="0.25">
      <c r="A273" s="3436"/>
      <c r="B273" s="3486"/>
      <c r="C273" s="3487"/>
      <c r="D273" s="3487"/>
      <c r="E273" s="3487"/>
      <c r="F273" s="3487"/>
      <c r="G273" s="3487"/>
      <c r="H273" s="3487"/>
      <c r="I273" s="3487"/>
      <c r="J273" s="3487"/>
      <c r="K273" s="3514">
        <v>10</v>
      </c>
      <c r="L273" s="3515"/>
      <c r="M273" s="3521">
        <v>25</v>
      </c>
      <c r="N273" s="3522"/>
    </row>
    <row r="274" spans="1:14" ht="15.75" thickBot="1" x14ac:dyDescent="0.3">
      <c r="A274" s="3436"/>
      <c r="B274" s="3504"/>
      <c r="C274" s="3505"/>
      <c r="D274" s="3505"/>
      <c r="E274" s="3505"/>
      <c r="F274" s="3505"/>
      <c r="G274" s="3505"/>
      <c r="H274" s="3505"/>
      <c r="I274" s="3505"/>
      <c r="J274" s="3505"/>
      <c r="K274" s="3516"/>
      <c r="L274" s="3517"/>
      <c r="M274" s="3523"/>
      <c r="N274" s="3524"/>
    </row>
    <row r="275" spans="1:14" x14ac:dyDescent="0.25">
      <c r="A275" s="3436"/>
      <c r="B275" s="1229"/>
      <c r="C275" s="1230"/>
      <c r="D275" s="1101"/>
      <c r="E275" s="1101"/>
      <c r="F275" s="1101"/>
      <c r="G275" s="1101"/>
      <c r="H275" s="1101"/>
      <c r="I275" s="1101"/>
      <c r="K275" s="1101"/>
      <c r="L275" s="1101"/>
      <c r="M275" s="1101"/>
      <c r="N275" s="1253"/>
    </row>
    <row r="276" spans="1:14" x14ac:dyDescent="0.25">
      <c r="A276" s="3436"/>
      <c r="B276" s="1264" t="s">
        <v>643</v>
      </c>
      <c r="C276" s="1230"/>
      <c r="D276" s="1230"/>
      <c r="E276" s="1182"/>
      <c r="F276" s="3426" t="s">
        <v>772</v>
      </c>
      <c r="G276" s="3426"/>
      <c r="H276" s="3427" t="s">
        <v>773</v>
      </c>
      <c r="I276" s="3427"/>
      <c r="J276" s="26"/>
      <c r="K276" s="26"/>
      <c r="L276" s="26"/>
      <c r="M276" s="26"/>
      <c r="N276" s="2"/>
    </row>
    <row r="277" spans="1:14" x14ac:dyDescent="0.25">
      <c r="A277" s="3436"/>
      <c r="B277" s="3525" t="s">
        <v>774</v>
      </c>
      <c r="C277" s="3526"/>
      <c r="D277" s="1230"/>
      <c r="E277" s="1182"/>
      <c r="F277" s="3426"/>
      <c r="G277" s="3426"/>
      <c r="H277" s="3427"/>
      <c r="I277" s="3427"/>
      <c r="J277" s="26"/>
      <c r="K277" s="26"/>
      <c r="L277" s="26"/>
      <c r="M277" s="26"/>
      <c r="N277" s="2"/>
    </row>
    <row r="278" spans="1:14" ht="15.75" x14ac:dyDescent="0.25">
      <c r="A278" s="3436"/>
      <c r="B278" s="3525"/>
      <c r="C278" s="3526"/>
      <c r="D278" s="1230"/>
      <c r="E278" s="1182"/>
      <c r="F278" s="3527" t="s">
        <v>636</v>
      </c>
      <c r="G278" s="3527"/>
      <c r="H278" s="3527"/>
      <c r="I278" s="3527"/>
      <c r="J278" s="26"/>
      <c r="K278" s="26"/>
      <c r="L278" s="26"/>
      <c r="M278" s="26"/>
      <c r="N278" s="2"/>
    </row>
    <row r="279" spans="1:14" x14ac:dyDescent="0.25">
      <c r="A279" s="3436"/>
      <c r="B279" s="1265">
        <v>8</v>
      </c>
      <c r="C279" s="1266" t="s">
        <v>775</v>
      </c>
      <c r="D279" s="26"/>
      <c r="E279" s="1267"/>
      <c r="F279" s="587"/>
      <c r="G279" s="587"/>
      <c r="H279" s="1268">
        <f>(B279/B280)*M273</f>
        <v>28.571428571428569</v>
      </c>
      <c r="I279" s="587"/>
      <c r="J279" s="2364" t="s">
        <v>776</v>
      </c>
      <c r="K279" s="2364"/>
      <c r="L279" s="2364"/>
      <c r="M279" s="2364"/>
      <c r="N279" s="2"/>
    </row>
    <row r="280" spans="1:14" x14ac:dyDescent="0.25">
      <c r="A280" s="3436"/>
      <c r="B280" s="1265">
        <v>7</v>
      </c>
      <c r="C280" s="1266" t="s">
        <v>777</v>
      </c>
      <c r="D280" s="26"/>
      <c r="E280" s="1267"/>
      <c r="F280" s="3528">
        <f>(B280/B279)*K273</f>
        <v>8.75</v>
      </c>
      <c r="G280" s="3528"/>
      <c r="H280" s="587"/>
      <c r="I280" s="1269"/>
      <c r="J280" s="2364"/>
      <c r="K280" s="2364"/>
      <c r="L280" s="2364"/>
      <c r="M280" s="2364"/>
      <c r="N280" s="2"/>
    </row>
    <row r="281" spans="1:14" x14ac:dyDescent="0.25">
      <c r="A281" s="3436"/>
      <c r="B281" s="1270">
        <v>0.25</v>
      </c>
      <c r="C281" s="3518" t="s">
        <v>778</v>
      </c>
      <c r="D281" s="3518"/>
      <c r="E281" s="3518"/>
      <c r="F281" s="3519">
        <f>(B281/B279)*K273</f>
        <v>0.3125</v>
      </c>
      <c r="G281" s="3519"/>
      <c r="H281" s="3520">
        <f>(F281/K273)*H279</f>
        <v>0.89285714285714279</v>
      </c>
      <c r="I281" s="3520"/>
      <c r="J281" s="2364"/>
      <c r="K281" s="2364"/>
      <c r="L281" s="2364"/>
      <c r="M281" s="2364"/>
      <c r="N281" s="2"/>
    </row>
    <row r="282" spans="1:14" x14ac:dyDescent="0.25">
      <c r="A282" s="3436"/>
      <c r="B282" s="1270">
        <v>0.08</v>
      </c>
      <c r="C282" s="3518" t="s">
        <v>779</v>
      </c>
      <c r="D282" s="3518"/>
      <c r="E282" s="3518"/>
      <c r="F282" s="3519">
        <f>(B282/B279)*K273</f>
        <v>0.1</v>
      </c>
      <c r="G282" s="3519"/>
      <c r="H282" s="3520">
        <f>(F282/K273)*H279</f>
        <v>0.2857142857142857</v>
      </c>
      <c r="I282" s="3520"/>
      <c r="J282" s="2364"/>
      <c r="K282" s="2364"/>
      <c r="L282" s="2364"/>
      <c r="M282" s="2364"/>
      <c r="N282" s="2"/>
    </row>
    <row r="283" spans="1:14" x14ac:dyDescent="0.25">
      <c r="A283" s="3436"/>
      <c r="B283" s="1270">
        <v>7.0000000000000007E-2</v>
      </c>
      <c r="C283" s="3518" t="s">
        <v>780</v>
      </c>
      <c r="D283" s="3518"/>
      <c r="E283" s="3518"/>
      <c r="F283" s="3519">
        <f>(B283/B279)*K273</f>
        <v>8.7500000000000008E-2</v>
      </c>
      <c r="G283" s="3519"/>
      <c r="H283" s="3520">
        <f>(F283/K273)*H279</f>
        <v>0.25</v>
      </c>
      <c r="I283" s="3520"/>
      <c r="J283" s="2364"/>
      <c r="K283" s="2364"/>
      <c r="L283" s="2364"/>
      <c r="M283" s="2364"/>
      <c r="N283" s="2"/>
    </row>
    <row r="284" spans="1:14" x14ac:dyDescent="0.25">
      <c r="A284" s="3436"/>
      <c r="B284" s="1270">
        <v>0.15</v>
      </c>
      <c r="C284" s="3518" t="s">
        <v>781</v>
      </c>
      <c r="D284" s="3518"/>
      <c r="E284" s="3518"/>
      <c r="F284" s="3519">
        <f>(B284/B279)*K273</f>
        <v>0.1875</v>
      </c>
      <c r="G284" s="3519"/>
      <c r="H284" s="3520">
        <f>(F284/K273)*H279</f>
        <v>0.5357142857142857</v>
      </c>
      <c r="I284" s="3520"/>
      <c r="J284" s="2364"/>
      <c r="K284" s="2364"/>
      <c r="L284" s="2364"/>
      <c r="M284" s="2364"/>
      <c r="N284" s="2"/>
    </row>
    <row r="285" spans="1:14" x14ac:dyDescent="0.25">
      <c r="A285" s="3436"/>
      <c r="B285" s="1271"/>
      <c r="C285" s="1230"/>
      <c r="D285" s="1230"/>
      <c r="E285" s="1230"/>
      <c r="F285" s="1230"/>
      <c r="H285" s="1101"/>
      <c r="I285" s="1101"/>
      <c r="J285" s="2364"/>
      <c r="K285" s="2364"/>
      <c r="L285" s="2364"/>
      <c r="M285" s="2364"/>
      <c r="N285" s="2"/>
    </row>
    <row r="286" spans="1:14" x14ac:dyDescent="0.25">
      <c r="A286" s="3436"/>
      <c r="B286" s="1252"/>
      <c r="C286" s="1101"/>
      <c r="D286" s="1101"/>
      <c r="E286" s="1230"/>
      <c r="F286" s="1230"/>
      <c r="G286" s="1272"/>
      <c r="H286" s="1273"/>
      <c r="I286" s="996"/>
      <c r="J286" s="1230"/>
      <c r="K286" s="995"/>
      <c r="L286" s="995"/>
      <c r="M286" s="995"/>
      <c r="N286" s="1274"/>
    </row>
    <row r="287" spans="1:14" x14ac:dyDescent="0.25">
      <c r="A287" s="3436"/>
      <c r="B287" s="1275" t="s">
        <v>1</v>
      </c>
      <c r="C287" s="1230" t="s">
        <v>782</v>
      </c>
      <c r="D287" s="1230"/>
      <c r="E287" s="1230"/>
      <c r="F287" s="1230"/>
      <c r="G287" s="1272"/>
      <c r="H287" s="1273"/>
      <c r="I287" s="996"/>
      <c r="J287" s="1230"/>
      <c r="K287" s="995"/>
      <c r="L287" s="995"/>
      <c r="M287" s="995"/>
      <c r="N287" s="1274"/>
    </row>
    <row r="288" spans="1:14" ht="15.75" thickBot="1" x14ac:dyDescent="0.3">
      <c r="A288" s="3436"/>
      <c r="B288" s="1276"/>
      <c r="C288" s="1277"/>
      <c r="D288" s="1277"/>
      <c r="E288" s="1278"/>
      <c r="F288" s="1278"/>
      <c r="G288" s="1279"/>
      <c r="H288" s="1280"/>
      <c r="I288" s="1281"/>
      <c r="J288" s="1278"/>
      <c r="K288" s="1282"/>
      <c r="L288" s="1282"/>
      <c r="M288" s="1282"/>
      <c r="N288" s="1283"/>
    </row>
    <row r="289" spans="1:14" x14ac:dyDescent="0.25">
      <c r="A289" s="1252"/>
      <c r="B289" s="1252"/>
      <c r="C289" s="1101"/>
      <c r="D289" s="1101"/>
      <c r="E289" s="1230"/>
      <c r="F289" s="1230"/>
      <c r="G289" s="1272"/>
      <c r="H289" s="1273"/>
      <c r="I289" s="996"/>
      <c r="J289" s="1230"/>
      <c r="K289" s="995"/>
      <c r="L289" s="995"/>
      <c r="M289" s="995"/>
      <c r="N289" s="1274"/>
    </row>
    <row r="290" spans="1:14" x14ac:dyDescent="0.25">
      <c r="A290" s="765" t="s">
        <v>0</v>
      </c>
      <c r="B290" s="3529" t="str">
        <f>B291</f>
        <v>Couronne et Tropézienne</v>
      </c>
      <c r="C290" s="3529"/>
      <c r="D290" s="3529"/>
      <c r="E290" s="3529"/>
      <c r="F290" s="3529"/>
      <c r="G290" s="3529"/>
      <c r="H290" s="3529"/>
      <c r="I290" s="3529"/>
      <c r="J290" s="3529"/>
      <c r="K290" s="3529"/>
      <c r="L290" s="3529"/>
      <c r="M290" s="3529"/>
      <c r="N290" s="3529"/>
    </row>
    <row r="291" spans="1:14" x14ac:dyDescent="0.25">
      <c r="A291" s="3530" t="str">
        <f>B291</f>
        <v>Couronne et Tropézienne</v>
      </c>
      <c r="B291" s="3531" t="s">
        <v>783</v>
      </c>
      <c r="C291" s="3532"/>
      <c r="D291" s="3532"/>
      <c r="E291" s="3532"/>
      <c r="F291" s="3532"/>
      <c r="G291" s="3532"/>
      <c r="H291" s="3532"/>
      <c r="I291" s="3532"/>
      <c r="J291" s="3532"/>
      <c r="K291" s="3532"/>
      <c r="L291" s="3532"/>
      <c r="M291" s="3532"/>
      <c r="N291" s="3533"/>
    </row>
    <row r="292" spans="1:14" x14ac:dyDescent="0.25">
      <c r="A292" s="3530"/>
      <c r="B292" s="3534"/>
      <c r="C292" s="3535"/>
      <c r="D292" s="3535"/>
      <c r="E292" s="3535"/>
      <c r="F292" s="3535"/>
      <c r="G292" s="3535"/>
      <c r="H292" s="3535"/>
      <c r="I292" s="3535"/>
      <c r="J292" s="3535"/>
      <c r="K292" s="3535"/>
      <c r="L292" s="3535"/>
      <c r="M292" s="3535"/>
      <c r="N292" s="3536"/>
    </row>
    <row r="293" spans="1:14" x14ac:dyDescent="0.25">
      <c r="A293" s="3530"/>
      <c r="B293" s="1231"/>
      <c r="C293" s="1230"/>
      <c r="D293" s="1230"/>
      <c r="E293" s="1230"/>
      <c r="F293" s="1230"/>
      <c r="G293" s="1272"/>
      <c r="H293" s="1273"/>
      <c r="I293" s="996"/>
      <c r="J293" s="1230"/>
      <c r="K293" s="1237"/>
      <c r="L293" s="1237"/>
      <c r="M293" s="1237"/>
      <c r="N293" s="1284"/>
    </row>
    <row r="294" spans="1:14" x14ac:dyDescent="0.25">
      <c r="A294" s="3530"/>
      <c r="B294" s="1231"/>
      <c r="C294" s="1230"/>
      <c r="D294" s="1230"/>
      <c r="E294" s="1182" t="s">
        <v>784</v>
      </c>
      <c r="F294" s="1230"/>
      <c r="G294" s="1272"/>
      <c r="H294" s="1273"/>
      <c r="I294" s="996"/>
      <c r="J294" s="1230"/>
      <c r="K294" s="1237"/>
      <c r="L294" s="1237"/>
      <c r="M294" s="1237"/>
      <c r="N294" s="1284"/>
    </row>
    <row r="295" spans="1:14" x14ac:dyDescent="0.25">
      <c r="A295" s="3530"/>
      <c r="B295" s="1231"/>
      <c r="C295" s="1230"/>
      <c r="D295" s="1230"/>
      <c r="E295" s="1267" t="s">
        <v>601</v>
      </c>
      <c r="F295" s="27">
        <v>0.3</v>
      </c>
      <c r="G295" s="1285" t="s">
        <v>785</v>
      </c>
      <c r="H295" s="1273"/>
      <c r="I295" s="996"/>
      <c r="J295" s="1230"/>
      <c r="K295" s="1237"/>
      <c r="L295" s="1237"/>
      <c r="M295" s="1237"/>
      <c r="N295" s="1284"/>
    </row>
    <row r="296" spans="1:14" x14ac:dyDescent="0.25">
      <c r="A296" s="3530"/>
      <c r="B296" s="1231" t="s">
        <v>1</v>
      </c>
      <c r="C296" s="26" t="s">
        <v>786</v>
      </c>
      <c r="D296" s="1230"/>
      <c r="E296" s="1230"/>
      <c r="F296" s="1230"/>
      <c r="G296" s="1272"/>
      <c r="H296" s="1273"/>
      <c r="I296" s="996"/>
      <c r="J296" s="1230"/>
      <c r="K296" s="1237"/>
      <c r="L296" s="1237"/>
      <c r="M296" s="1237"/>
      <c r="N296" s="1284"/>
    </row>
    <row r="297" spans="1:14" x14ac:dyDescent="0.25">
      <c r="A297" s="3530"/>
      <c r="B297" s="1231" t="s">
        <v>2</v>
      </c>
      <c r="C297" s="26" t="s">
        <v>787</v>
      </c>
      <c r="D297" s="1230"/>
      <c r="E297" s="1230"/>
      <c r="F297" s="1230"/>
      <c r="G297" s="1272"/>
      <c r="H297" s="1273"/>
      <c r="I297" s="996"/>
      <c r="J297" s="1230"/>
      <c r="K297" s="1237"/>
      <c r="L297" s="1237"/>
      <c r="M297" s="1237"/>
      <c r="N297" s="1284"/>
    </row>
    <row r="298" spans="1:14" x14ac:dyDescent="0.25">
      <c r="A298" s="3530"/>
      <c r="B298" s="1231" t="s">
        <v>3</v>
      </c>
      <c r="C298" s="1230" t="s">
        <v>788</v>
      </c>
      <c r="D298" s="1230"/>
      <c r="E298" s="1230"/>
      <c r="F298" s="1230"/>
      <c r="G298" s="1272"/>
      <c r="H298" s="1273"/>
      <c r="I298" s="996"/>
      <c r="J298" s="1230"/>
      <c r="K298" s="1237"/>
      <c r="L298" s="1237"/>
      <c r="M298" s="1237"/>
      <c r="N298" s="1284"/>
    </row>
    <row r="299" spans="1:14" x14ac:dyDescent="0.25">
      <c r="A299" s="3530"/>
      <c r="B299" s="1231"/>
      <c r="C299" s="1230"/>
      <c r="D299" s="1230"/>
      <c r="E299" s="1230"/>
      <c r="F299" s="1230"/>
      <c r="G299" s="1272"/>
      <c r="H299" s="1273"/>
      <c r="I299" s="996"/>
      <c r="J299" s="1230"/>
      <c r="K299" s="1237"/>
      <c r="L299" s="1237"/>
      <c r="M299" s="1237"/>
      <c r="N299" s="1284"/>
    </row>
    <row r="300" spans="1:14" x14ac:dyDescent="0.25">
      <c r="A300" s="3530"/>
      <c r="B300" s="1231"/>
      <c r="D300" s="1230"/>
      <c r="E300" s="1230"/>
      <c r="F300" s="1230"/>
      <c r="G300" s="1272"/>
      <c r="H300" s="1273"/>
      <c r="I300" s="3509" t="s">
        <v>789</v>
      </c>
      <c r="J300" s="3509"/>
      <c r="K300" s="1237"/>
      <c r="L300" s="1237"/>
      <c r="M300" s="1237"/>
      <c r="N300" s="1284"/>
    </row>
    <row r="301" spans="1:14" x14ac:dyDescent="0.25">
      <c r="A301" s="3530"/>
      <c r="B301" s="1231"/>
      <c r="D301" s="1230"/>
      <c r="E301" s="1230"/>
      <c r="F301" s="1230"/>
      <c r="G301" s="1272"/>
      <c r="H301" s="1273"/>
      <c r="I301" s="3509"/>
      <c r="J301" s="3509"/>
      <c r="K301" s="1237"/>
      <c r="L301" s="1237"/>
      <c r="M301" s="1237"/>
      <c r="N301" s="1284"/>
    </row>
    <row r="302" spans="1:14" x14ac:dyDescent="0.25">
      <c r="A302" s="3530"/>
      <c r="B302" s="1231"/>
      <c r="C302" s="1230"/>
      <c r="D302" s="1230"/>
      <c r="E302" s="1286" t="s">
        <v>790</v>
      </c>
      <c r="F302" s="1230"/>
      <c r="G302" s="1272"/>
      <c r="H302" s="1273"/>
      <c r="I302" s="3509"/>
      <c r="J302" s="3509"/>
      <c r="K302" s="1237"/>
      <c r="L302" s="1237"/>
      <c r="M302" s="1237"/>
      <c r="N302" s="1284"/>
    </row>
    <row r="303" spans="1:14" x14ac:dyDescent="0.25">
      <c r="A303" s="3530"/>
      <c r="B303" s="1231"/>
      <c r="C303" s="1230"/>
      <c r="D303" s="1230"/>
      <c r="E303" s="1182"/>
      <c r="F303" s="1230"/>
      <c r="G303" s="1272"/>
      <c r="H303" s="1273"/>
      <c r="I303" s="3521">
        <v>10</v>
      </c>
      <c r="J303" s="3521"/>
      <c r="K303" s="1237"/>
      <c r="L303" s="1237"/>
      <c r="M303" s="1237"/>
      <c r="N303" s="1284"/>
    </row>
    <row r="304" spans="1:14" x14ac:dyDescent="0.25">
      <c r="A304" s="3530"/>
      <c r="B304" s="1231"/>
      <c r="C304" s="1230"/>
      <c r="D304" s="1230"/>
      <c r="E304" s="1182"/>
      <c r="F304" s="1230"/>
      <c r="G304" s="1272"/>
      <c r="H304" s="1273"/>
      <c r="I304" s="3521"/>
      <c r="J304" s="3521"/>
      <c r="K304" s="1237"/>
      <c r="L304" s="1237"/>
      <c r="M304" s="1237"/>
      <c r="N304" s="1284"/>
    </row>
    <row r="305" spans="1:29" ht="15.75" x14ac:dyDescent="0.25">
      <c r="A305" s="3530"/>
      <c r="B305" s="1231"/>
      <c r="C305" s="1230"/>
      <c r="D305" s="1230"/>
      <c r="E305" s="1267" t="s">
        <v>601</v>
      </c>
      <c r="F305" s="1152" t="s">
        <v>13</v>
      </c>
      <c r="G305" s="1287">
        <v>0.3</v>
      </c>
      <c r="H305" s="1273"/>
      <c r="I305" s="3537">
        <f>(G305/G306)*I303</f>
        <v>3</v>
      </c>
      <c r="J305" s="3538" t="s">
        <v>791</v>
      </c>
      <c r="K305" s="1288"/>
      <c r="L305" s="1237"/>
      <c r="M305" s="1237"/>
      <c r="N305" s="1284"/>
    </row>
    <row r="306" spans="1:29" ht="15.75" x14ac:dyDescent="0.25">
      <c r="A306" s="3530"/>
      <c r="B306" s="1231"/>
      <c r="C306" s="1230"/>
      <c r="D306" s="1230"/>
      <c r="E306" s="1267" t="s">
        <v>792</v>
      </c>
      <c r="F306" s="1152" t="s">
        <v>13</v>
      </c>
      <c r="G306" s="1289">
        <v>1</v>
      </c>
      <c r="H306" s="1290"/>
      <c r="I306" s="3537"/>
      <c r="J306" s="3538"/>
      <c r="K306" s="1288"/>
      <c r="L306" s="1237"/>
      <c r="M306" s="1237"/>
      <c r="N306" s="1284"/>
    </row>
    <row r="307" spans="1:29" ht="15.75" x14ac:dyDescent="0.25">
      <c r="A307" s="3530"/>
      <c r="B307" s="1231"/>
      <c r="C307" s="1230"/>
      <c r="D307" s="1230"/>
      <c r="E307" s="1267"/>
      <c r="F307" s="1152"/>
      <c r="G307" s="1272" t="s">
        <v>1</v>
      </c>
      <c r="H307" s="1290"/>
      <c r="I307" s="3539" t="s">
        <v>2</v>
      </c>
      <c r="J307" s="3539"/>
      <c r="K307" s="1237"/>
      <c r="L307" s="1237"/>
      <c r="M307" s="1237"/>
      <c r="N307" s="1284"/>
    </row>
    <row r="308" spans="1:29" x14ac:dyDescent="0.25">
      <c r="A308" s="3530"/>
      <c r="B308" s="1231"/>
      <c r="C308" s="3540" t="s">
        <v>793</v>
      </c>
      <c r="D308" s="3540"/>
      <c r="E308" s="3540"/>
      <c r="F308" s="3540"/>
      <c r="G308" s="3540"/>
      <c r="H308" s="3540"/>
      <c r="I308" s="3540"/>
      <c r="J308" s="3540"/>
      <c r="K308" s="3540"/>
      <c r="L308" s="3540"/>
      <c r="M308" s="3540"/>
      <c r="N308" s="3541"/>
    </row>
    <row r="309" spans="1:29" x14ac:dyDescent="0.25">
      <c r="A309" s="3530"/>
      <c r="B309" s="1231"/>
      <c r="C309" s="3540"/>
      <c r="D309" s="3540"/>
      <c r="E309" s="3540"/>
      <c r="F309" s="3540"/>
      <c r="G309" s="3540"/>
      <c r="H309" s="3540"/>
      <c r="I309" s="3540"/>
      <c r="J309" s="3540"/>
      <c r="K309" s="3540"/>
      <c r="L309" s="3540"/>
      <c r="M309" s="3540"/>
      <c r="N309" s="3541"/>
    </row>
    <row r="310" spans="1:29" ht="15.75" thickBot="1" x14ac:dyDescent="0.3">
      <c r="A310" s="3530"/>
      <c r="B310" s="1231"/>
      <c r="C310" s="3540"/>
      <c r="D310" s="3540"/>
      <c r="E310" s="3540"/>
      <c r="F310" s="3540"/>
      <c r="G310" s="3540"/>
      <c r="H310" s="3540"/>
      <c r="I310" s="3540"/>
      <c r="J310" s="3540"/>
      <c r="K310" s="3540"/>
      <c r="L310" s="3540"/>
      <c r="M310" s="3540"/>
      <c r="N310" s="3541"/>
    </row>
    <row r="311" spans="1:29" x14ac:dyDescent="0.25">
      <c r="A311" s="3530"/>
      <c r="B311" s="1291" t="s">
        <v>1</v>
      </c>
      <c r="C311" s="1230" t="s">
        <v>782</v>
      </c>
      <c r="D311" s="1292"/>
      <c r="E311" s="1292"/>
      <c r="F311" s="1292"/>
      <c r="G311" s="1292"/>
      <c r="H311" s="1292"/>
      <c r="I311" s="1292"/>
      <c r="J311" s="1292"/>
      <c r="K311" s="1292"/>
      <c r="L311" s="1292"/>
      <c r="M311" s="1292"/>
      <c r="N311" s="1293"/>
      <c r="P311" s="3331" t="s">
        <v>612</v>
      </c>
      <c r="Q311" s="3332"/>
      <c r="R311" s="3332"/>
      <c r="S311" s="3332"/>
      <c r="T311" s="3332"/>
      <c r="U311" s="3332"/>
      <c r="V311" s="3332"/>
      <c r="W311" s="3332"/>
      <c r="X311" s="3332"/>
      <c r="Y311" s="3332"/>
      <c r="Z311" s="3332"/>
      <c r="AA311" s="3332"/>
      <c r="AB311" s="3332"/>
      <c r="AC311" s="3333"/>
    </row>
    <row r="312" spans="1:29" x14ac:dyDescent="0.25">
      <c r="A312" s="3530"/>
      <c r="B312" s="1294" t="s">
        <v>2</v>
      </c>
      <c r="C312" s="1230" t="s">
        <v>794</v>
      </c>
      <c r="D312" s="1292"/>
      <c r="E312" s="1292"/>
      <c r="F312" s="1292"/>
      <c r="G312" s="1292"/>
      <c r="H312" s="1292"/>
      <c r="I312" s="1292"/>
      <c r="J312" s="1292"/>
      <c r="K312" s="1292"/>
      <c r="L312" s="1292"/>
      <c r="M312" s="1292"/>
      <c r="N312" s="1293"/>
      <c r="P312" s="3334"/>
      <c r="Q312" s="3335"/>
      <c r="R312" s="3335"/>
      <c r="S312" s="3335"/>
      <c r="T312" s="3335"/>
      <c r="U312" s="3335"/>
      <c r="V312" s="3335"/>
      <c r="W312" s="3335"/>
      <c r="X312" s="3335"/>
      <c r="Y312" s="3335"/>
      <c r="Z312" s="3335"/>
      <c r="AA312" s="3335"/>
      <c r="AB312" s="3335"/>
      <c r="AC312" s="3336"/>
    </row>
    <row r="313" spans="1:29" ht="15.75" thickBot="1" x14ac:dyDescent="0.3">
      <c r="A313" s="3530"/>
      <c r="B313" s="3542" t="s">
        <v>795</v>
      </c>
      <c r="C313" s="3542"/>
      <c r="D313" s="3542"/>
      <c r="E313" s="3542"/>
      <c r="F313" s="3542"/>
      <c r="G313" s="3542"/>
      <c r="H313" s="3542"/>
      <c r="I313" s="3542"/>
      <c r="J313" s="3542"/>
      <c r="K313" s="3542"/>
      <c r="L313" s="3542"/>
      <c r="M313" s="3542"/>
      <c r="N313" s="3542"/>
      <c r="P313" s="3337"/>
      <c r="Q313" s="3338"/>
      <c r="R313" s="3338"/>
      <c r="S313" s="3338"/>
      <c r="T313" s="3338"/>
      <c r="U313" s="3338"/>
      <c r="V313" s="3338"/>
      <c r="W313" s="3338"/>
      <c r="X313" s="3338"/>
      <c r="Y313" s="3338"/>
      <c r="Z313" s="3338"/>
      <c r="AA313" s="3338"/>
      <c r="AB313" s="3338"/>
      <c r="AC313" s="3339"/>
    </row>
    <row r="314" spans="1:29" ht="36" x14ac:dyDescent="0.25">
      <c r="P314" s="1295"/>
      <c r="Q314" s="1295"/>
      <c r="R314" s="1295"/>
      <c r="S314" s="1295"/>
      <c r="T314" s="1295"/>
      <c r="U314" s="1295"/>
      <c r="V314" s="1295"/>
      <c r="W314" s="1295"/>
      <c r="X314" s="1295"/>
      <c r="Y314" s="1295"/>
      <c r="Z314" s="1295"/>
      <c r="AA314" s="1295"/>
      <c r="AB314" s="1295"/>
      <c r="AC314" s="1295"/>
    </row>
    <row r="315" spans="1:29" x14ac:dyDescent="0.25">
      <c r="A315" s="765" t="s">
        <v>0</v>
      </c>
      <c r="B315" s="3529" t="str">
        <f>B316</f>
        <v>Brioches diverses et Galette Franc-Comtoise</v>
      </c>
      <c r="C315" s="3529"/>
      <c r="D315" s="3529"/>
      <c r="E315" s="3529"/>
      <c r="F315" s="3529"/>
      <c r="G315" s="3529"/>
      <c r="H315" s="3529"/>
      <c r="I315" s="3529"/>
      <c r="J315" s="3529"/>
      <c r="K315" s="3529"/>
      <c r="L315" s="3529"/>
      <c r="M315" s="3529"/>
      <c r="N315" s="3529"/>
    </row>
    <row r="316" spans="1:29" x14ac:dyDescent="0.25">
      <c r="A316" s="3530" t="str">
        <f>B316</f>
        <v>Brioches diverses et Galette Franc-Comtoise</v>
      </c>
      <c r="B316" s="3531" t="s">
        <v>796</v>
      </c>
      <c r="C316" s="3532"/>
      <c r="D316" s="3532"/>
      <c r="E316" s="3532"/>
      <c r="F316" s="3532"/>
      <c r="G316" s="3532"/>
      <c r="H316" s="3532"/>
      <c r="I316" s="3532"/>
      <c r="J316" s="3532"/>
      <c r="K316" s="3532"/>
      <c r="L316" s="3532"/>
      <c r="M316" s="3532"/>
      <c r="N316" s="3533"/>
    </row>
    <row r="317" spans="1:29" x14ac:dyDescent="0.25">
      <c r="A317" s="3530"/>
      <c r="B317" s="3534"/>
      <c r="C317" s="3535"/>
      <c r="D317" s="3535"/>
      <c r="E317" s="3535"/>
      <c r="F317" s="3535"/>
      <c r="G317" s="3535"/>
      <c r="H317" s="3535"/>
      <c r="I317" s="3535"/>
      <c r="J317" s="3535"/>
      <c r="K317" s="3535"/>
      <c r="L317" s="3535"/>
      <c r="M317" s="3535"/>
      <c r="N317" s="3536"/>
    </row>
    <row r="318" spans="1:29" x14ac:dyDescent="0.25">
      <c r="A318" s="3530"/>
      <c r="B318" s="1231"/>
      <c r="C318" s="1292"/>
      <c r="D318" s="1292"/>
      <c r="E318" s="1292"/>
      <c r="F318" s="1292"/>
      <c r="G318" s="1292"/>
      <c r="H318" s="1292"/>
      <c r="I318" s="1292"/>
      <c r="J318" s="1292"/>
      <c r="K318" s="1292"/>
      <c r="L318" s="1292"/>
      <c r="M318" s="1292"/>
      <c r="N318" s="1293"/>
    </row>
    <row r="319" spans="1:29" ht="15.75" x14ac:dyDescent="0.25">
      <c r="A319" s="3530"/>
      <c r="B319" s="1231"/>
      <c r="C319" s="1288" t="s">
        <v>797</v>
      </c>
      <c r="D319" s="1230"/>
      <c r="F319" s="26"/>
      <c r="G319" s="1230"/>
      <c r="H319" s="1230"/>
      <c r="I319" s="1230"/>
      <c r="J319" s="1230"/>
      <c r="K319" s="26"/>
      <c r="L319" s="26"/>
      <c r="M319" s="26"/>
      <c r="N319" s="777"/>
    </row>
    <row r="320" spans="1:29" x14ac:dyDescent="0.25">
      <c r="A320" s="3530"/>
      <c r="B320" s="153"/>
      <c r="C320" s="1296" t="s">
        <v>1</v>
      </c>
      <c r="D320" s="1236" t="s">
        <v>798</v>
      </c>
      <c r="E320" s="1236"/>
      <c r="F320" s="1236"/>
      <c r="G320" s="1236"/>
      <c r="H320" s="26"/>
      <c r="I320" s="26"/>
      <c r="J320" s="26"/>
      <c r="K320" s="26"/>
      <c r="L320" s="26"/>
      <c r="M320" s="26"/>
      <c r="N320" s="777"/>
    </row>
    <row r="321" spans="1:14" x14ac:dyDescent="0.25">
      <c r="A321" s="3530"/>
      <c r="B321" s="153"/>
      <c r="C321" s="1296" t="s">
        <v>2</v>
      </c>
      <c r="D321" s="1236" t="s">
        <v>799</v>
      </c>
      <c r="E321" s="1236"/>
      <c r="F321" s="1236"/>
      <c r="G321" s="1236"/>
      <c r="H321" s="26"/>
      <c r="I321" s="26"/>
      <c r="J321" s="26"/>
      <c r="K321" s="26"/>
      <c r="L321" s="26"/>
      <c r="M321" s="26"/>
      <c r="N321" s="777"/>
    </row>
    <row r="322" spans="1:14" x14ac:dyDescent="0.25">
      <c r="A322" s="3530"/>
      <c r="B322" s="153"/>
      <c r="C322" s="1296" t="s">
        <v>3</v>
      </c>
      <c r="D322" s="1236" t="s">
        <v>800</v>
      </c>
      <c r="E322" s="1236"/>
      <c r="F322" s="1236"/>
      <c r="G322" s="1236"/>
      <c r="H322" s="26"/>
      <c r="I322" s="26"/>
      <c r="J322" s="26"/>
      <c r="K322" s="26"/>
      <c r="L322" s="26"/>
      <c r="M322" s="26"/>
      <c r="N322" s="777"/>
    </row>
    <row r="323" spans="1:14" x14ac:dyDescent="0.25">
      <c r="A323" s="3530"/>
      <c r="B323" s="153"/>
      <c r="C323" s="1296" t="s">
        <v>4</v>
      </c>
      <c r="D323" s="1236" t="s">
        <v>801</v>
      </c>
      <c r="E323" s="1236"/>
      <c r="F323" s="1236"/>
      <c r="G323" s="1236"/>
      <c r="H323" s="26"/>
      <c r="I323" s="26"/>
      <c r="J323" s="26"/>
      <c r="K323" s="26"/>
      <c r="L323" s="26"/>
      <c r="M323" s="26"/>
      <c r="N323" s="777"/>
    </row>
    <row r="324" spans="1:14" x14ac:dyDescent="0.25">
      <c r="A324" s="3530"/>
      <c r="B324" s="153"/>
      <c r="C324" s="1296" t="s">
        <v>5</v>
      </c>
      <c r="D324" s="1236" t="s">
        <v>802</v>
      </c>
      <c r="E324" s="1236"/>
      <c r="F324" s="1236"/>
      <c r="G324" s="1236"/>
      <c r="H324" s="26"/>
      <c r="I324" s="26"/>
      <c r="J324" s="26"/>
      <c r="K324" s="26"/>
      <c r="L324" s="26"/>
      <c r="M324" s="26"/>
      <c r="N324" s="777"/>
    </row>
    <row r="325" spans="1:14" x14ac:dyDescent="0.25">
      <c r="A325" s="3530"/>
      <c r="B325" s="153"/>
      <c r="C325" s="1296" t="s">
        <v>6</v>
      </c>
      <c r="D325" s="1236" t="s">
        <v>803</v>
      </c>
      <c r="E325" s="1236"/>
      <c r="F325" s="1236"/>
      <c r="G325" s="1236"/>
      <c r="H325" s="26"/>
      <c r="I325" s="26"/>
      <c r="J325" s="26"/>
      <c r="K325" s="26"/>
      <c r="L325" s="26"/>
      <c r="M325" s="26"/>
      <c r="N325" s="777"/>
    </row>
    <row r="326" spans="1:14" x14ac:dyDescent="0.25">
      <c r="A326" s="3530"/>
      <c r="B326" s="153"/>
      <c r="C326" s="1296" t="s">
        <v>7</v>
      </c>
      <c r="D326" s="1236" t="s">
        <v>804</v>
      </c>
      <c r="E326" s="1236"/>
      <c r="F326" s="1236"/>
      <c r="G326" s="1236"/>
      <c r="H326" s="26"/>
      <c r="I326" s="26"/>
      <c r="J326" s="26"/>
      <c r="K326" s="26"/>
      <c r="L326" s="26"/>
      <c r="M326" s="26"/>
      <c r="N326" s="777"/>
    </row>
    <row r="327" spans="1:14" x14ac:dyDescent="0.25">
      <c r="A327" s="3530"/>
      <c r="B327" s="1297"/>
      <c r="C327" s="1298"/>
      <c r="D327" s="1236"/>
      <c r="E327" s="1236"/>
      <c r="F327" s="1236"/>
      <c r="G327" s="1236"/>
      <c r="H327" s="26"/>
      <c r="I327" s="26"/>
      <c r="J327" s="26"/>
      <c r="K327" s="26"/>
      <c r="L327" s="26"/>
      <c r="M327" s="26"/>
      <c r="N327" s="777"/>
    </row>
    <row r="328" spans="1:14" ht="15.75" x14ac:dyDescent="0.25">
      <c r="A328" s="3530"/>
      <c r="B328" s="1231"/>
      <c r="C328" s="1288" t="s">
        <v>805</v>
      </c>
      <c r="D328" s="1230"/>
      <c r="F328" s="26"/>
      <c r="G328" s="1230"/>
      <c r="H328" s="1230"/>
      <c r="I328" s="1230"/>
      <c r="J328" s="1230"/>
      <c r="K328" s="26"/>
      <c r="L328" s="26"/>
      <c r="M328" s="26"/>
      <c r="N328" s="777"/>
    </row>
    <row r="329" spans="1:14" x14ac:dyDescent="0.25">
      <c r="A329" s="3530"/>
      <c r="B329" s="153"/>
      <c r="C329" s="1296" t="s">
        <v>1</v>
      </c>
      <c r="D329" s="1236" t="s">
        <v>806</v>
      </c>
      <c r="E329" s="1236"/>
      <c r="F329" s="1236"/>
      <c r="G329" s="1236"/>
      <c r="H329" s="26"/>
      <c r="I329" s="26"/>
      <c r="J329" s="26"/>
      <c r="K329" s="26"/>
      <c r="L329" s="26"/>
      <c r="M329" s="26"/>
      <c r="N329" s="777"/>
    </row>
    <row r="330" spans="1:14" x14ac:dyDescent="0.25">
      <c r="A330" s="3530"/>
      <c r="B330" s="153"/>
      <c r="C330" s="1296" t="s">
        <v>2</v>
      </c>
      <c r="D330" s="1236" t="s">
        <v>807</v>
      </c>
      <c r="E330" s="1236"/>
      <c r="F330" s="1236"/>
      <c r="G330" s="1236"/>
      <c r="H330" s="26"/>
      <c r="I330" s="26"/>
      <c r="J330" s="26"/>
      <c r="K330" s="26"/>
      <c r="L330" s="26"/>
      <c r="M330" s="26"/>
      <c r="N330" s="777"/>
    </row>
    <row r="331" spans="1:14" x14ac:dyDescent="0.25">
      <c r="A331" s="3530"/>
      <c r="B331" s="153"/>
      <c r="C331" s="1296"/>
      <c r="D331" s="1299" t="s">
        <v>808</v>
      </c>
      <c r="E331" s="1236"/>
      <c r="F331" s="1236"/>
      <c r="G331" s="1236"/>
      <c r="H331" s="26"/>
      <c r="I331" s="26"/>
      <c r="J331" s="26"/>
      <c r="K331" s="26"/>
      <c r="L331" s="26"/>
      <c r="M331" s="26"/>
      <c r="N331" s="777"/>
    </row>
    <row r="332" spans="1:14" x14ac:dyDescent="0.25">
      <c r="A332" s="3530"/>
      <c r="B332" s="153"/>
      <c r="C332" s="1296" t="s">
        <v>3</v>
      </c>
      <c r="D332" t="s">
        <v>809</v>
      </c>
      <c r="E332" s="1236"/>
      <c r="F332" s="1236"/>
      <c r="G332" s="1236"/>
      <c r="H332" s="26"/>
      <c r="I332" s="26"/>
      <c r="J332" s="26"/>
      <c r="K332" s="26"/>
      <c r="L332" s="26"/>
      <c r="M332" s="26"/>
      <c r="N332" s="777"/>
    </row>
    <row r="333" spans="1:14" x14ac:dyDescent="0.25">
      <c r="A333" s="3530"/>
      <c r="B333" s="153"/>
      <c r="C333" s="1296" t="s">
        <v>4</v>
      </c>
      <c r="D333" s="1236" t="s">
        <v>810</v>
      </c>
      <c r="E333" s="1236"/>
      <c r="F333" s="1236"/>
      <c r="G333" s="1236"/>
      <c r="H333" s="26"/>
      <c r="I333" s="26"/>
      <c r="J333" s="26"/>
      <c r="K333" s="26"/>
      <c r="L333" s="26"/>
      <c r="M333" s="26"/>
      <c r="N333" s="777"/>
    </row>
    <row r="334" spans="1:14" x14ac:dyDescent="0.25">
      <c r="A334" s="3530"/>
      <c r="B334" s="153"/>
      <c r="C334" s="1296" t="s">
        <v>5</v>
      </c>
      <c r="D334" s="1236" t="s">
        <v>811</v>
      </c>
      <c r="E334" s="1236"/>
      <c r="F334" s="1236"/>
      <c r="G334" s="1236"/>
      <c r="H334" s="26"/>
      <c r="I334" s="26"/>
      <c r="J334" s="26"/>
      <c r="K334" s="26"/>
      <c r="L334" s="26"/>
      <c r="M334" s="26"/>
      <c r="N334" s="777"/>
    </row>
    <row r="335" spans="1:14" x14ac:dyDescent="0.25">
      <c r="A335" s="3530"/>
      <c r="B335" s="153"/>
      <c r="C335" s="1298"/>
      <c r="D335" s="1236"/>
      <c r="E335" s="1236"/>
      <c r="F335" s="1236"/>
      <c r="G335" s="1236"/>
      <c r="H335" s="26"/>
      <c r="I335" s="26"/>
      <c r="J335" s="26"/>
      <c r="K335" s="26"/>
      <c r="L335" s="26"/>
      <c r="M335" s="26"/>
      <c r="N335" s="777"/>
    </row>
    <row r="336" spans="1:14" ht="15.75" x14ac:dyDescent="0.25">
      <c r="A336" s="3530"/>
      <c r="B336" s="1231"/>
      <c r="C336" s="1288" t="s">
        <v>812</v>
      </c>
      <c r="D336" s="1230"/>
      <c r="F336" s="26"/>
      <c r="G336" s="1230"/>
      <c r="H336" s="1230"/>
      <c r="I336" s="1230"/>
      <c r="J336" s="1230"/>
      <c r="K336" s="26"/>
      <c r="L336" s="26"/>
      <c r="M336" s="26"/>
      <c r="N336" s="777"/>
    </row>
    <row r="337" spans="1:14" x14ac:dyDescent="0.25">
      <c r="A337" s="3530"/>
      <c r="B337" s="153"/>
      <c r="C337" s="1296" t="s">
        <v>1</v>
      </c>
      <c r="D337" s="1236" t="s">
        <v>813</v>
      </c>
      <c r="E337" s="1236"/>
      <c r="F337" s="1236"/>
      <c r="G337" s="1236"/>
      <c r="H337" s="26"/>
      <c r="I337" s="26"/>
      <c r="J337" s="26"/>
      <c r="K337" s="26"/>
      <c r="L337" s="26"/>
      <c r="M337" s="26"/>
      <c r="N337" s="777"/>
    </row>
    <row r="338" spans="1:14" x14ac:dyDescent="0.25">
      <c r="A338" s="3530"/>
      <c r="B338" s="153"/>
      <c r="C338" s="1296" t="s">
        <v>2</v>
      </c>
      <c r="D338" s="1236" t="s">
        <v>814</v>
      </c>
      <c r="E338" s="1236"/>
      <c r="G338" s="1236"/>
      <c r="H338" s="26"/>
      <c r="I338" s="26"/>
      <c r="J338" s="26"/>
      <c r="K338" s="26"/>
      <c r="L338" s="26"/>
      <c r="M338" s="26"/>
      <c r="N338" s="777"/>
    </row>
    <row r="339" spans="1:14" x14ac:dyDescent="0.25">
      <c r="A339" s="3530"/>
      <c r="B339" s="153"/>
      <c r="C339" s="1296" t="s">
        <v>3</v>
      </c>
      <c r="D339" s="1236" t="s">
        <v>815</v>
      </c>
      <c r="E339" s="1236"/>
      <c r="F339" s="1236"/>
      <c r="G339" s="1236"/>
      <c r="H339" s="26"/>
      <c r="I339" s="26"/>
      <c r="J339" s="26"/>
      <c r="K339" s="26"/>
      <c r="L339" s="26"/>
      <c r="M339" s="26"/>
      <c r="N339" s="777"/>
    </row>
    <row r="340" spans="1:14" x14ac:dyDescent="0.25">
      <c r="A340" s="3530"/>
      <c r="B340" s="153"/>
      <c r="C340" s="1296" t="s">
        <v>4</v>
      </c>
      <c r="D340" s="1236" t="s">
        <v>816</v>
      </c>
      <c r="E340" s="1236"/>
      <c r="F340" s="1236"/>
      <c r="G340" s="1236"/>
      <c r="H340" s="26"/>
      <c r="I340" s="26"/>
      <c r="J340" s="26"/>
      <c r="K340" s="26"/>
      <c r="L340" s="26"/>
      <c r="M340" s="26"/>
      <c r="N340" s="777"/>
    </row>
    <row r="341" spans="1:14" x14ac:dyDescent="0.25">
      <c r="A341" s="3530"/>
      <c r="B341" s="153"/>
      <c r="C341" s="1296" t="s">
        <v>5</v>
      </c>
      <c r="D341" s="1236" t="s">
        <v>817</v>
      </c>
      <c r="E341" s="1236"/>
      <c r="F341" s="1236"/>
      <c r="G341" s="1236"/>
      <c r="H341" s="26"/>
      <c r="I341" s="26"/>
      <c r="J341" s="26"/>
      <c r="K341" s="26"/>
      <c r="L341" s="26"/>
      <c r="M341" s="26"/>
      <c r="N341" s="777"/>
    </row>
    <row r="342" spans="1:14" x14ac:dyDescent="0.25">
      <c r="A342" s="3530"/>
      <c r="B342" s="1231"/>
      <c r="C342" s="1296" t="s">
        <v>6</v>
      </c>
      <c r="D342" s="1236" t="s">
        <v>818</v>
      </c>
      <c r="E342" s="26"/>
      <c r="F342" s="26"/>
      <c r="G342" s="26"/>
      <c r="H342" s="26"/>
      <c r="I342" s="26"/>
      <c r="J342" s="26"/>
      <c r="K342" s="26"/>
      <c r="L342" s="26"/>
      <c r="M342" s="26"/>
      <c r="N342" s="777"/>
    </row>
    <row r="343" spans="1:14" x14ac:dyDescent="0.25">
      <c r="A343" s="3530"/>
      <c r="B343" s="1231"/>
      <c r="C343" s="1296" t="s">
        <v>7</v>
      </c>
      <c r="D343" s="1236" t="s">
        <v>819</v>
      </c>
      <c r="E343" s="26"/>
      <c r="F343" s="26"/>
      <c r="G343" s="26"/>
      <c r="H343" s="26"/>
      <c r="I343" s="26"/>
      <c r="J343" s="26"/>
      <c r="K343" s="26"/>
      <c r="L343" s="26"/>
      <c r="M343" s="26"/>
      <c r="N343" s="777"/>
    </row>
    <row r="344" spans="1:14" x14ac:dyDescent="0.25">
      <c r="A344" s="3530"/>
      <c r="B344" s="1231"/>
      <c r="C344" s="1298"/>
      <c r="D344" s="1236"/>
      <c r="E344" s="26"/>
      <c r="F344" s="26"/>
      <c r="G344" s="26"/>
      <c r="H344" s="26"/>
      <c r="I344" s="26"/>
      <c r="J344" s="26"/>
      <c r="K344" s="26"/>
      <c r="L344" s="26"/>
      <c r="M344" s="26"/>
      <c r="N344" s="777"/>
    </row>
    <row r="345" spans="1:14" ht="15.75" x14ac:dyDescent="0.25">
      <c r="A345" s="3530"/>
      <c r="B345" s="1231"/>
      <c r="C345" s="1288" t="s">
        <v>820</v>
      </c>
      <c r="D345" s="1230"/>
      <c r="E345" s="26"/>
      <c r="F345" s="26"/>
      <c r="G345" s="1230"/>
      <c r="H345" s="1230"/>
      <c r="I345" s="1230"/>
      <c r="J345" s="1230"/>
      <c r="K345" s="26"/>
      <c r="L345" s="26"/>
      <c r="M345" s="26"/>
      <c r="N345" s="777"/>
    </row>
    <row r="346" spans="1:14" x14ac:dyDescent="0.25">
      <c r="A346" s="3530"/>
      <c r="B346" s="153"/>
      <c r="C346" s="1296" t="s">
        <v>1</v>
      </c>
      <c r="D346" s="1236" t="s">
        <v>821</v>
      </c>
      <c r="E346" s="1236"/>
      <c r="F346" s="1236"/>
      <c r="G346" s="1236"/>
      <c r="H346" s="26"/>
      <c r="I346" s="26"/>
      <c r="J346" s="26"/>
      <c r="K346" s="26"/>
      <c r="L346" s="26"/>
      <c r="M346" s="26"/>
      <c r="N346" s="777"/>
    </row>
    <row r="347" spans="1:14" x14ac:dyDescent="0.25">
      <c r="A347" s="3530"/>
      <c r="B347" s="153"/>
      <c r="C347" s="1296" t="s">
        <v>2</v>
      </c>
      <c r="D347" s="1236" t="s">
        <v>822</v>
      </c>
      <c r="E347" s="1236"/>
      <c r="G347" s="1236"/>
      <c r="H347" s="26"/>
      <c r="I347" s="26"/>
      <c r="J347" s="26"/>
      <c r="K347" s="26"/>
      <c r="L347" s="26"/>
      <c r="M347" s="26"/>
      <c r="N347" s="777"/>
    </row>
    <row r="348" spans="1:14" x14ac:dyDescent="0.25">
      <c r="A348" s="3530"/>
      <c r="B348" s="153"/>
      <c r="C348" s="1296" t="s">
        <v>3</v>
      </c>
      <c r="D348" s="1236" t="s">
        <v>816</v>
      </c>
      <c r="E348" s="1236"/>
      <c r="F348" s="1236"/>
      <c r="G348" s="1236"/>
      <c r="H348" s="26"/>
      <c r="I348" s="26"/>
      <c r="J348" s="26"/>
      <c r="K348" s="26"/>
      <c r="L348" s="26"/>
      <c r="M348" s="26"/>
      <c r="N348" s="777"/>
    </row>
    <row r="349" spans="1:14" x14ac:dyDescent="0.25">
      <c r="A349" s="3530"/>
      <c r="B349" s="153"/>
      <c r="C349" s="1296" t="s">
        <v>4</v>
      </c>
      <c r="D349" s="1236" t="s">
        <v>823</v>
      </c>
      <c r="E349" s="1236"/>
      <c r="F349" s="1236"/>
      <c r="G349" s="1236"/>
      <c r="H349" s="26"/>
      <c r="I349" s="26"/>
      <c r="J349" s="26"/>
      <c r="K349" s="26"/>
      <c r="L349" s="26"/>
      <c r="M349" s="26"/>
      <c r="N349" s="777"/>
    </row>
    <row r="350" spans="1:14" x14ac:dyDescent="0.25">
      <c r="A350" s="3530"/>
      <c r="B350" s="153"/>
      <c r="C350" s="1296" t="s">
        <v>5</v>
      </c>
      <c r="D350" s="1236" t="s">
        <v>818</v>
      </c>
      <c r="E350" s="1236"/>
      <c r="F350" s="1236"/>
      <c r="G350" s="1236"/>
      <c r="H350" s="26"/>
      <c r="I350" s="26"/>
      <c r="J350" s="26"/>
      <c r="K350" s="26"/>
      <c r="L350" s="26"/>
      <c r="M350" s="26"/>
      <c r="N350" s="777"/>
    </row>
    <row r="351" spans="1:14" x14ac:dyDescent="0.25">
      <c r="A351" s="3530"/>
      <c r="B351" s="1231"/>
      <c r="C351" s="1296" t="s">
        <v>6</v>
      </c>
      <c r="D351" s="1236" t="s">
        <v>824</v>
      </c>
      <c r="E351" s="26"/>
      <c r="F351" s="26"/>
      <c r="G351" s="26"/>
      <c r="H351" s="26"/>
      <c r="I351" s="26"/>
      <c r="J351" s="26"/>
      <c r="K351" s="26"/>
      <c r="L351" s="26"/>
      <c r="M351" s="26"/>
      <c r="N351" s="777"/>
    </row>
    <row r="352" spans="1:14" x14ac:dyDescent="0.25">
      <c r="A352" s="3530"/>
      <c r="B352" s="1231"/>
      <c r="C352" s="1298"/>
      <c r="D352" s="1236"/>
      <c r="E352" s="26"/>
      <c r="F352" s="26"/>
      <c r="G352" s="26"/>
      <c r="H352" s="26"/>
      <c r="I352" s="26"/>
      <c r="J352" s="26"/>
      <c r="K352" s="26"/>
      <c r="L352" s="26"/>
      <c r="M352" s="26"/>
      <c r="N352" s="777"/>
    </row>
    <row r="353" spans="1:29" x14ac:dyDescent="0.25">
      <c r="A353" s="3530"/>
      <c r="B353" s="1231"/>
      <c r="C353" s="3543" t="s">
        <v>825</v>
      </c>
      <c r="D353" s="3543"/>
      <c r="E353" s="3543"/>
      <c r="F353" s="3543"/>
      <c r="G353" s="3543"/>
      <c r="H353" s="3543"/>
      <c r="I353" s="3543"/>
      <c r="J353" s="3543"/>
      <c r="K353" s="3543"/>
      <c r="L353" s="3543"/>
      <c r="M353" s="3543"/>
      <c r="N353" s="3544"/>
    </row>
    <row r="354" spans="1:29" x14ac:dyDescent="0.25">
      <c r="A354" s="3530"/>
      <c r="B354" s="1231"/>
      <c r="C354" s="3543"/>
      <c r="D354" s="3543"/>
      <c r="E354" s="3543"/>
      <c r="F354" s="3543"/>
      <c r="G354" s="3543"/>
      <c r="H354" s="3543"/>
      <c r="I354" s="3543"/>
      <c r="J354" s="3543"/>
      <c r="K354" s="3543"/>
      <c r="L354" s="3543"/>
      <c r="M354" s="3543"/>
      <c r="N354" s="3544"/>
    </row>
    <row r="355" spans="1:29" x14ac:dyDescent="0.25">
      <c r="A355" s="3530"/>
      <c r="B355" s="3542" t="s">
        <v>795</v>
      </c>
      <c r="C355" s="3542"/>
      <c r="D355" s="3542"/>
      <c r="E355" s="3542"/>
      <c r="F355" s="3542"/>
      <c r="G355" s="3542"/>
      <c r="H355" s="3542"/>
      <c r="I355" s="3542"/>
      <c r="J355" s="3542"/>
      <c r="K355" s="3542"/>
      <c r="L355" s="3542"/>
      <c r="M355" s="3542"/>
      <c r="N355" s="3542"/>
    </row>
    <row r="356" spans="1:29" x14ac:dyDescent="0.25">
      <c r="A356" s="3530"/>
      <c r="B356" s="3545" t="s">
        <v>9</v>
      </c>
      <c r="C356" s="3433"/>
      <c r="D356" s="3433"/>
      <c r="E356" s="3433"/>
      <c r="F356" s="3433"/>
      <c r="G356" s="3433"/>
      <c r="H356" s="3433"/>
      <c r="I356" s="3433"/>
      <c r="J356" s="3433"/>
      <c r="K356" s="3433"/>
      <c r="L356" s="3433"/>
      <c r="M356" s="3433"/>
      <c r="N356" s="3546"/>
    </row>
    <row r="357" spans="1:29" x14ac:dyDescent="0.25">
      <c r="A357" s="3530"/>
      <c r="B357" s="3547"/>
      <c r="C357" s="3548"/>
      <c r="D357" s="3548"/>
      <c r="E357" s="3548"/>
      <c r="F357" s="3548"/>
      <c r="G357" s="3548"/>
      <c r="H357" s="3548"/>
      <c r="I357" s="3548"/>
      <c r="J357" s="3548"/>
      <c r="K357" s="3548"/>
      <c r="L357" s="3548"/>
      <c r="M357" s="3548"/>
      <c r="N357" s="3549"/>
    </row>
    <row r="358" spans="1:29" x14ac:dyDescent="0.25">
      <c r="A358" s="1244"/>
      <c r="B358" s="1244"/>
    </row>
    <row r="359" spans="1:29" ht="15.75" thickBot="1" x14ac:dyDescent="0.3">
      <c r="A359" s="765" t="s">
        <v>0</v>
      </c>
      <c r="B359" s="3435" t="str">
        <f>B360</f>
        <v>La pâte à pain au lait</v>
      </c>
      <c r="C359" s="3435"/>
      <c r="D359" s="3435"/>
      <c r="E359" s="3435"/>
      <c r="F359" s="3435"/>
      <c r="G359" s="3435"/>
      <c r="H359" s="3435"/>
      <c r="I359" s="3435"/>
      <c r="J359" s="3435"/>
      <c r="K359" s="3435"/>
      <c r="L359" s="3435"/>
      <c r="M359" s="3435"/>
      <c r="N359" s="3435"/>
      <c r="P359" s="765" t="s">
        <v>0</v>
      </c>
      <c r="Q359" s="3435" t="s">
        <v>826</v>
      </c>
      <c r="R359" s="3435"/>
      <c r="S359" s="3435"/>
      <c r="T359" s="3435"/>
      <c r="U359" s="3435"/>
      <c r="V359" s="3435"/>
      <c r="W359" s="3435"/>
      <c r="X359" s="3435"/>
      <c r="Y359" s="3435"/>
      <c r="Z359" s="3435"/>
      <c r="AA359" s="3435"/>
      <c r="AB359" s="3435"/>
      <c r="AC359" s="3435"/>
    </row>
    <row r="360" spans="1:29" ht="26.25" x14ac:dyDescent="0.25">
      <c r="A360" s="3550" t="str">
        <f>B360</f>
        <v>La pâte à pain au lait</v>
      </c>
      <c r="B360" s="3437" t="s">
        <v>827</v>
      </c>
      <c r="C360" s="3438"/>
      <c r="D360" s="3438"/>
      <c r="E360" s="3438"/>
      <c r="F360" s="3438"/>
      <c r="G360" s="3438"/>
      <c r="H360" s="3438"/>
      <c r="I360" s="3438"/>
      <c r="J360" s="3438"/>
      <c r="K360" s="3438"/>
      <c r="L360" s="3438"/>
      <c r="M360" s="3438"/>
      <c r="N360" s="3439"/>
      <c r="P360" s="3551" t="s">
        <v>826</v>
      </c>
      <c r="Q360" s="3552" t="s">
        <v>826</v>
      </c>
      <c r="R360" s="3553"/>
      <c r="S360" s="3553"/>
      <c r="T360" s="3553"/>
      <c r="U360" s="3553"/>
      <c r="V360" s="3553"/>
      <c r="W360" s="3553"/>
      <c r="X360" s="3553"/>
      <c r="Y360" s="3553"/>
      <c r="Z360" s="3553"/>
      <c r="AA360" s="3553"/>
      <c r="AB360" s="3553"/>
      <c r="AC360" s="3554"/>
    </row>
    <row r="361" spans="1:29" x14ac:dyDescent="0.25">
      <c r="A361" s="3550"/>
      <c r="B361" s="3440"/>
      <c r="C361" s="3441"/>
      <c r="D361" s="3441"/>
      <c r="E361" s="3441"/>
      <c r="F361" s="3441"/>
      <c r="G361" s="3441"/>
      <c r="H361" s="3441"/>
      <c r="I361" s="3441"/>
      <c r="J361" s="3441"/>
      <c r="K361" s="3441"/>
      <c r="L361" s="3441"/>
      <c r="M361" s="3441"/>
      <c r="N361" s="3442"/>
      <c r="P361" s="3551"/>
      <c r="Q361" s="1300"/>
      <c r="R361" s="1101"/>
      <c r="S361" s="1101"/>
      <c r="T361" s="1101"/>
      <c r="U361" s="1101"/>
      <c r="V361" s="1101"/>
      <c r="W361" s="1101"/>
      <c r="X361" s="1101"/>
      <c r="Y361" s="1101"/>
      <c r="Z361" s="1101"/>
      <c r="AA361" s="1101"/>
      <c r="AB361" s="1101"/>
      <c r="AC361" s="1301"/>
    </row>
    <row r="362" spans="1:29" ht="15.75" x14ac:dyDescent="0.25">
      <c r="A362" s="3550"/>
      <c r="B362" s="3443" t="s">
        <v>629</v>
      </c>
      <c r="C362" s="2374"/>
      <c r="D362" s="2374"/>
      <c r="E362" s="2374"/>
      <c r="F362" s="2374"/>
      <c r="G362" s="2374"/>
      <c r="H362" s="2374"/>
      <c r="I362" s="2374"/>
      <c r="J362" s="2374"/>
      <c r="K362" s="2374"/>
      <c r="L362" s="2374"/>
      <c r="M362" s="2374"/>
      <c r="N362" s="3444"/>
      <c r="P362" s="3551"/>
      <c r="Q362" s="3555" t="s">
        <v>16</v>
      </c>
      <c r="R362" s="3457"/>
      <c r="S362" s="3457"/>
      <c r="T362" s="3457"/>
      <c r="U362" s="3457"/>
      <c r="V362" s="3457"/>
      <c r="W362" s="3457"/>
      <c r="X362" s="3457"/>
      <c r="Y362" s="3457"/>
      <c r="Z362" s="3457"/>
      <c r="AA362" s="3457"/>
      <c r="AB362" s="3457"/>
      <c r="AC362" s="3556"/>
    </row>
    <row r="363" spans="1:29" ht="15.75" x14ac:dyDescent="0.25">
      <c r="A363" s="3550"/>
      <c r="B363" s="3443"/>
      <c r="C363" s="2374"/>
      <c r="D363" s="2374"/>
      <c r="E363" s="2374"/>
      <c r="F363" s="2374"/>
      <c r="G363" s="2374"/>
      <c r="H363" s="2374"/>
      <c r="I363" s="2374"/>
      <c r="J363" s="2374"/>
      <c r="K363" s="2374"/>
      <c r="L363" s="2374"/>
      <c r="M363" s="2374"/>
      <c r="N363" s="3444"/>
      <c r="P363" s="3551"/>
      <c r="Q363" s="3555" t="s">
        <v>828</v>
      </c>
      <c r="R363" s="3457"/>
      <c r="S363" s="3457"/>
      <c r="T363" s="3457"/>
      <c r="U363" s="3457"/>
      <c r="V363" s="3457"/>
      <c r="W363" s="3457"/>
      <c r="X363" s="3457"/>
      <c r="Y363" s="3457"/>
      <c r="Z363" s="3457"/>
      <c r="AA363" s="3457"/>
      <c r="AB363" s="3457"/>
      <c r="AC363" s="3556"/>
    </row>
    <row r="364" spans="1:29" ht="18.75" x14ac:dyDescent="0.25">
      <c r="A364" s="3550"/>
      <c r="B364" s="1136" t="s">
        <v>682</v>
      </c>
      <c r="C364" s="1137"/>
      <c r="D364" s="1137"/>
      <c r="E364" s="1138"/>
      <c r="F364" s="1138"/>
      <c r="G364" s="1138"/>
      <c r="H364" s="1138"/>
      <c r="I364" s="1138"/>
      <c r="J364" s="1138"/>
      <c r="K364" s="1138"/>
      <c r="L364" s="3445">
        <f ca="1">NOW()</f>
        <v>45076.756727199077</v>
      </c>
      <c r="M364" s="3445"/>
      <c r="N364" s="3446"/>
      <c r="P364" s="3551"/>
      <c r="Q364" s="1302"/>
      <c r="R364" s="1303"/>
      <c r="S364" s="1303"/>
      <c r="T364" s="1303"/>
      <c r="U364" s="1303"/>
      <c r="V364" s="1303"/>
      <c r="W364" s="1303"/>
      <c r="X364" s="1303"/>
      <c r="Y364" s="1303"/>
      <c r="Z364" s="1303"/>
      <c r="AA364" s="1303"/>
      <c r="AB364" s="1303"/>
      <c r="AC364" s="1304"/>
    </row>
    <row r="365" spans="1:29" ht="16.5" thickBot="1" x14ac:dyDescent="0.3">
      <c r="A365" s="3550"/>
      <c r="B365" s="1305"/>
      <c r="C365" s="1306"/>
      <c r="D365" s="1306"/>
      <c r="E365" s="1306"/>
      <c r="F365" s="1306"/>
      <c r="G365" s="1306"/>
      <c r="H365" s="1306"/>
      <c r="I365" s="1306"/>
      <c r="J365" s="1306"/>
      <c r="K365" s="1306"/>
      <c r="L365" s="1306"/>
      <c r="M365" s="1306"/>
      <c r="N365" s="1307"/>
      <c r="P365" s="3551"/>
      <c r="Q365" s="1233"/>
      <c r="R365" s="26"/>
      <c r="S365" s="1308" t="s">
        <v>829</v>
      </c>
      <c r="T365" s="26" t="s">
        <v>830</v>
      </c>
      <c r="U365" s="26"/>
      <c r="V365" s="26"/>
      <c r="W365" s="26"/>
      <c r="X365" s="26"/>
      <c r="Y365" s="26"/>
      <c r="Z365" s="1234"/>
      <c r="AA365" s="1234"/>
      <c r="AB365" s="1234"/>
      <c r="AC365" s="1235"/>
    </row>
    <row r="366" spans="1:29" x14ac:dyDescent="0.25">
      <c r="A366" s="3550"/>
      <c r="B366" s="3447" t="s">
        <v>683</v>
      </c>
      <c r="C366" s="3448"/>
      <c r="D366" s="3448"/>
      <c r="E366" s="3448"/>
      <c r="F366" s="3448"/>
      <c r="G366" s="3448"/>
      <c r="H366" s="3449"/>
      <c r="I366" s="1995" t="s">
        <v>684</v>
      </c>
      <c r="J366" s="1996"/>
      <c r="K366" s="1996"/>
      <c r="L366" s="1996"/>
      <c r="M366" s="1996"/>
      <c r="N366" s="2579"/>
      <c r="P366" s="3551"/>
      <c r="Q366" s="1309"/>
      <c r="R366" s="1234"/>
      <c r="S366" s="1234"/>
      <c r="T366" s="1234"/>
      <c r="U366" s="1234"/>
      <c r="V366" s="1234"/>
      <c r="W366" s="1234"/>
      <c r="X366" s="1234"/>
      <c r="Y366" s="1234"/>
      <c r="Z366" s="1234"/>
      <c r="AA366" s="1234"/>
      <c r="AB366" s="1234"/>
      <c r="AC366" s="1235"/>
    </row>
    <row r="367" spans="1:29" x14ac:dyDescent="0.25">
      <c r="A367" s="3550"/>
      <c r="B367" s="3450"/>
      <c r="C367" s="3451"/>
      <c r="D367" s="3451"/>
      <c r="E367" s="3451"/>
      <c r="F367" s="3451"/>
      <c r="G367" s="3451"/>
      <c r="H367" s="3452"/>
      <c r="I367" s="1998"/>
      <c r="J367" s="1999"/>
      <c r="K367" s="1999"/>
      <c r="L367" s="1999"/>
      <c r="M367" s="1999"/>
      <c r="N367" s="2574"/>
      <c r="P367" s="3551"/>
      <c r="Q367" s="1310"/>
      <c r="R367" s="1311" t="s">
        <v>685</v>
      </c>
      <c r="S367" s="1312" t="s">
        <v>1</v>
      </c>
      <c r="T367" s="1313">
        <f>B395</f>
        <v>2.0549999999999997</v>
      </c>
      <c r="U367" s="1236" t="s">
        <v>831</v>
      </c>
      <c r="V367" s="26"/>
      <c r="W367" s="1314" t="s">
        <v>11</v>
      </c>
      <c r="X367" s="1315">
        <f>D396</f>
        <v>395</v>
      </c>
      <c r="Y367" s="1234"/>
      <c r="Z367" s="1234"/>
      <c r="AA367" s="1234"/>
      <c r="AB367" s="1234"/>
      <c r="AC367" s="1235"/>
    </row>
    <row r="368" spans="1:29" x14ac:dyDescent="0.25">
      <c r="A368" s="3550"/>
      <c r="B368" s="3450"/>
      <c r="C368" s="3451"/>
      <c r="D368" s="3451"/>
      <c r="E368" s="3451"/>
      <c r="F368" s="3451"/>
      <c r="G368" s="3451"/>
      <c r="H368" s="3452"/>
      <c r="I368" s="3453">
        <v>1</v>
      </c>
      <c r="J368" s="2372"/>
      <c r="K368" s="3454">
        <v>1</v>
      </c>
      <c r="L368" s="3454"/>
      <c r="M368" s="3492">
        <v>20</v>
      </c>
      <c r="N368" s="3493"/>
      <c r="P368" s="3551"/>
      <c r="Q368" s="1309"/>
      <c r="R368" s="1234"/>
      <c r="S368" s="1234"/>
      <c r="T368" t="s">
        <v>832</v>
      </c>
      <c r="U368" s="26"/>
      <c r="V368" s="26"/>
      <c r="Z368" s="676"/>
      <c r="AA368" s="676"/>
      <c r="AB368" s="676"/>
      <c r="AC368" s="1235"/>
    </row>
    <row r="369" spans="1:29" x14ac:dyDescent="0.25">
      <c r="A369" s="3550"/>
      <c r="B369" s="3450"/>
      <c r="C369" s="3451"/>
      <c r="D369" s="3451"/>
      <c r="E369" s="3451"/>
      <c r="F369" s="3451"/>
      <c r="G369" s="3451"/>
      <c r="H369" s="3452"/>
      <c r="I369" s="3453"/>
      <c r="J369" s="2372"/>
      <c r="K369" s="3454"/>
      <c r="L369" s="3454"/>
      <c r="M369" s="3492"/>
      <c r="N369" s="3493"/>
      <c r="P369" s="3551"/>
      <c r="Q369" s="1316"/>
      <c r="R369" s="1317" t="s">
        <v>695</v>
      </c>
      <c r="S369" s="1318">
        <f>K401</f>
        <v>1</v>
      </c>
      <c r="T369" t="s">
        <v>833</v>
      </c>
      <c r="Z369" s="1234"/>
      <c r="AA369" s="1234"/>
      <c r="AB369" s="1234"/>
      <c r="AC369" s="1235"/>
    </row>
    <row r="370" spans="1:29" x14ac:dyDescent="0.25">
      <c r="A370" s="3550"/>
      <c r="B370" s="3450"/>
      <c r="C370" s="3451"/>
      <c r="D370" s="3451"/>
      <c r="E370" s="3451"/>
      <c r="F370" s="3451"/>
      <c r="G370" s="3451"/>
      <c r="H370" s="3452"/>
      <c r="I370" s="3453"/>
      <c r="J370" s="2372"/>
      <c r="K370" s="3454"/>
      <c r="L370" s="3454"/>
      <c r="M370" s="3492"/>
      <c r="N370" s="3493"/>
      <c r="P370" s="3551"/>
      <c r="Q370" s="1316"/>
      <c r="R370" s="26"/>
      <c r="S370" s="26"/>
      <c r="T370" s="26"/>
      <c r="U370" s="26"/>
      <c r="V370" s="26"/>
      <c r="W370" s="26"/>
      <c r="X370" s="1319" t="s">
        <v>834</v>
      </c>
      <c r="Y370" s="1320" t="s">
        <v>692</v>
      </c>
      <c r="Z370" s="1234"/>
      <c r="AA370" s="1234"/>
      <c r="AB370" s="1234"/>
      <c r="AC370" s="1235"/>
    </row>
    <row r="371" spans="1:29" x14ac:dyDescent="0.25">
      <c r="A371" s="3550"/>
      <c r="B371" s="3450"/>
      <c r="C371" s="3451"/>
      <c r="D371" s="3451"/>
      <c r="E371" s="3451"/>
      <c r="F371" s="3451"/>
      <c r="G371" s="3451"/>
      <c r="H371" s="3452"/>
      <c r="I371" s="3424" t="s">
        <v>835</v>
      </c>
      <c r="J371" s="3425"/>
      <c r="K371" s="3426" t="s">
        <v>836</v>
      </c>
      <c r="L371" s="3426"/>
      <c r="M371" s="3427" t="s">
        <v>837</v>
      </c>
      <c r="N371" s="3428"/>
      <c r="P371" s="3551"/>
      <c r="Q371" s="1233"/>
      <c r="R371" s="26"/>
      <c r="S371" s="26"/>
      <c r="T371" s="26"/>
      <c r="U371" s="26"/>
      <c r="V371" s="26"/>
      <c r="W371" s="26"/>
      <c r="X371" s="1167" t="s">
        <v>838</v>
      </c>
      <c r="Y371" s="1321">
        <v>0.25</v>
      </c>
      <c r="Z371" s="1234"/>
      <c r="AA371" s="1234"/>
      <c r="AB371" s="1234"/>
      <c r="AC371" s="1235"/>
    </row>
    <row r="372" spans="1:29" x14ac:dyDescent="0.25">
      <c r="A372" s="3550"/>
      <c r="B372" s="3450"/>
      <c r="C372" s="3451"/>
      <c r="D372" s="3451"/>
      <c r="E372" s="3451"/>
      <c r="F372" s="3451"/>
      <c r="G372" s="3451"/>
      <c r="H372" s="3452"/>
      <c r="I372" s="3424"/>
      <c r="J372" s="3425"/>
      <c r="K372" s="3426"/>
      <c r="L372" s="3426"/>
      <c r="M372" s="3427"/>
      <c r="N372" s="3428"/>
      <c r="P372" s="3551"/>
      <c r="Q372" s="1233"/>
      <c r="R372" s="26"/>
      <c r="S372" s="26"/>
      <c r="T372" s="26"/>
      <c r="U372" s="26"/>
      <c r="V372" s="26"/>
      <c r="W372" s="26"/>
      <c r="X372" s="1322" t="s">
        <v>839</v>
      </c>
      <c r="Y372" s="1323">
        <v>0.25</v>
      </c>
      <c r="Z372" s="1234"/>
      <c r="AA372" s="1234"/>
      <c r="AB372" s="1234"/>
      <c r="AC372" s="1235"/>
    </row>
    <row r="373" spans="1:29" ht="15.75" x14ac:dyDescent="0.25">
      <c r="A373" s="3550"/>
      <c r="B373" s="3450"/>
      <c r="C373" s="3451"/>
      <c r="D373" s="3451"/>
      <c r="E373" s="3451"/>
      <c r="F373" s="3451"/>
      <c r="G373" s="3451"/>
      <c r="H373" s="3452"/>
      <c r="I373" s="3424"/>
      <c r="J373" s="3425"/>
      <c r="K373" s="3426"/>
      <c r="L373" s="3426"/>
      <c r="M373" s="3427"/>
      <c r="N373" s="3428"/>
      <c r="P373" s="3551"/>
      <c r="Q373" s="1310"/>
      <c r="R373" s="1324" t="str">
        <f>L399</f>
        <v>Nombre de Pièces</v>
      </c>
      <c r="S373" s="1325">
        <f>L401</f>
        <v>50</v>
      </c>
      <c r="T373" s="3563" t="s">
        <v>840</v>
      </c>
      <c r="U373" s="3563"/>
      <c r="V373" s="3563"/>
      <c r="W373" s="3563"/>
      <c r="X373" s="3563"/>
      <c r="Y373" s="3563"/>
      <c r="Z373" s="3563"/>
      <c r="AA373" s="3563"/>
      <c r="AB373" s="3563"/>
      <c r="AC373" s="3564"/>
    </row>
    <row r="374" spans="1:29" x14ac:dyDescent="0.25">
      <c r="A374" s="3550"/>
      <c r="B374" s="3450"/>
      <c r="C374" s="3451"/>
      <c r="D374" s="3451"/>
      <c r="E374" s="3451"/>
      <c r="F374" s="3451"/>
      <c r="G374" s="3451"/>
      <c r="H374" s="3452"/>
      <c r="I374" s="3424"/>
      <c r="J374" s="3425"/>
      <c r="K374" s="3426"/>
      <c r="L374" s="3426"/>
      <c r="M374" s="3427"/>
      <c r="N374" s="3428"/>
      <c r="P374" s="3551"/>
      <c r="Q374" s="1233"/>
      <c r="R374" s="1324"/>
      <c r="S374" s="1324"/>
      <c r="T374" s="3563"/>
      <c r="U374" s="3563"/>
      <c r="V374" s="3563"/>
      <c r="W374" s="3563"/>
      <c r="X374" s="3563"/>
      <c r="Y374" s="3563"/>
      <c r="Z374" s="3563"/>
      <c r="AA374" s="3563"/>
      <c r="AB374" s="3563"/>
      <c r="AC374" s="3564"/>
    </row>
    <row r="375" spans="1:29" ht="15.75" thickBot="1" x14ac:dyDescent="0.3">
      <c r="A375" s="3550"/>
      <c r="B375" s="3429" t="s">
        <v>688</v>
      </c>
      <c r="C375" s="3430"/>
      <c r="D375" s="3430"/>
      <c r="E375" s="3430"/>
      <c r="F375" s="3430"/>
      <c r="G375" s="3430"/>
      <c r="H375" s="3430"/>
      <c r="I375" s="3430"/>
      <c r="J375" s="3430"/>
      <c r="K375" s="3430"/>
      <c r="L375" s="3430"/>
      <c r="M375" s="3430"/>
      <c r="N375" s="3431"/>
      <c r="P375" s="3551"/>
      <c r="Q375" s="1233"/>
      <c r="R375" s="1324"/>
      <c r="S375" s="26"/>
      <c r="T375" s="1326"/>
      <c r="U375" s="1326"/>
      <c r="V375" s="1326"/>
      <c r="W375" s="1326"/>
      <c r="X375" s="1326"/>
      <c r="Y375" s="1326"/>
      <c r="Z375" s="1326"/>
      <c r="AA375" s="1326"/>
      <c r="AB375" s="1326"/>
      <c r="AC375" s="1327"/>
    </row>
    <row r="376" spans="1:29" ht="18.75" x14ac:dyDescent="0.25">
      <c r="A376" s="3550"/>
      <c r="B376" s="3455" t="s">
        <v>841</v>
      </c>
      <c r="C376" s="3456"/>
      <c r="D376" s="1143" t="s">
        <v>690</v>
      </c>
      <c r="E376" s="1144"/>
      <c r="F376" s="1144"/>
      <c r="G376" s="3457" t="s">
        <v>16</v>
      </c>
      <c r="H376" s="3457"/>
      <c r="I376" s="3457"/>
      <c r="J376" s="3458" t="s">
        <v>636</v>
      </c>
      <c r="K376" s="3458"/>
      <c r="L376" s="3458"/>
      <c r="M376" s="3458"/>
      <c r="N376" s="3459"/>
      <c r="P376" s="3551"/>
      <c r="Q376" s="1233"/>
      <c r="R376" s="1328" t="s">
        <v>697</v>
      </c>
      <c r="S376" s="1172">
        <v>3.24</v>
      </c>
      <c r="T376" s="26" t="s">
        <v>842</v>
      </c>
      <c r="U376" s="26"/>
      <c r="V376" s="26"/>
      <c r="W376" s="26"/>
      <c r="X376" s="26"/>
      <c r="Y376" s="26"/>
      <c r="Z376" s="1234"/>
      <c r="AA376" s="1234"/>
      <c r="AB376" s="1234"/>
      <c r="AC376" s="1235"/>
    </row>
    <row r="377" spans="1:29" ht="25.5" x14ac:dyDescent="0.25">
      <c r="A377" s="3550"/>
      <c r="B377" s="3460">
        <f>J401/L401</f>
        <v>4.1099999999999998E-2</v>
      </c>
      <c r="C377" s="3461">
        <f>C395/L401</f>
        <v>0.13316400000000003</v>
      </c>
      <c r="D377" s="1145">
        <v>2.5</v>
      </c>
      <c r="E377" s="1146"/>
      <c r="F377" s="1147" t="s">
        <v>691</v>
      </c>
      <c r="G377" s="1148" t="s">
        <v>692</v>
      </c>
      <c r="H377" s="1149" t="s">
        <v>693</v>
      </c>
      <c r="I377" s="1148" t="s">
        <v>694</v>
      </c>
      <c r="J377" s="2364" t="s">
        <v>685</v>
      </c>
      <c r="K377" s="3462" t="s">
        <v>695</v>
      </c>
      <c r="L377" s="3463" t="s">
        <v>748</v>
      </c>
      <c r="M377" s="3464" t="s">
        <v>697</v>
      </c>
      <c r="N377" s="3465" t="s">
        <v>698</v>
      </c>
      <c r="P377" s="3551"/>
      <c r="Q377" s="1233"/>
      <c r="R377" s="26"/>
      <c r="S377" s="26"/>
      <c r="T377" s="26"/>
      <c r="U377" s="26"/>
      <c r="V377" s="26"/>
      <c r="W377" s="26"/>
      <c r="X377" s="26"/>
      <c r="Y377" s="26"/>
      <c r="Z377" s="26"/>
      <c r="AA377" s="26"/>
      <c r="AB377" s="26"/>
      <c r="AC377" s="1329"/>
    </row>
    <row r="378" spans="1:29" ht="15.75" x14ac:dyDescent="0.25">
      <c r="A378" s="3550"/>
      <c r="B378" s="3460"/>
      <c r="C378" s="3461"/>
      <c r="D378" s="1150">
        <f>C377*D377</f>
        <v>0.33291000000000009</v>
      </c>
      <c r="E378" s="1151"/>
      <c r="F378" s="1152" t="s">
        <v>15</v>
      </c>
      <c r="G378" s="1152" t="s">
        <v>15</v>
      </c>
      <c r="H378" s="1152" t="s">
        <v>15</v>
      </c>
      <c r="I378" s="1152" t="s">
        <v>15</v>
      </c>
      <c r="J378" s="2364"/>
      <c r="K378" s="3462"/>
      <c r="L378" s="3463"/>
      <c r="M378" s="3464"/>
      <c r="N378" s="3465"/>
      <c r="P378" s="3551"/>
      <c r="Q378" s="1233"/>
      <c r="R378" s="26"/>
      <c r="S378" s="26"/>
      <c r="T378" s="26"/>
      <c r="U378" s="26"/>
      <c r="V378" s="26"/>
      <c r="W378" s="26"/>
      <c r="X378" s="26"/>
      <c r="Y378" s="26"/>
      <c r="Z378" s="26"/>
      <c r="AA378" s="26"/>
      <c r="AB378" s="26"/>
      <c r="AC378" s="1329"/>
    </row>
    <row r="379" spans="1:29" x14ac:dyDescent="0.25">
      <c r="A379" s="3550"/>
      <c r="B379" s="1157" t="s">
        <v>1</v>
      </c>
      <c r="C379" s="1158" t="s">
        <v>698</v>
      </c>
      <c r="D379" s="3494" t="s">
        <v>749</v>
      </c>
      <c r="E379" s="3494"/>
      <c r="F379" s="3494"/>
      <c r="G379" s="3494"/>
      <c r="H379" s="3494"/>
      <c r="I379" s="3494"/>
      <c r="J379" s="1162" t="s">
        <v>692</v>
      </c>
      <c r="K379" s="1163" t="s">
        <v>692</v>
      </c>
      <c r="L379" s="1164" t="s">
        <v>692</v>
      </c>
      <c r="M379" s="1155" t="s">
        <v>700</v>
      </c>
      <c r="N379" s="1156" t="s">
        <v>698</v>
      </c>
      <c r="P379" s="3551"/>
      <c r="Q379" s="1233"/>
      <c r="R379" s="26"/>
      <c r="S379" s="26"/>
      <c r="T379" s="26"/>
      <c r="U379" s="26"/>
      <c r="V379" s="26"/>
      <c r="W379" s="26"/>
      <c r="X379" s="26"/>
      <c r="Y379" s="26"/>
      <c r="Z379" s="26"/>
      <c r="AA379" s="26"/>
      <c r="AB379" s="26"/>
      <c r="AC379" s="1329"/>
    </row>
    <row r="380" spans="1:29" x14ac:dyDescent="0.25">
      <c r="A380" s="3550"/>
      <c r="B380" s="1330"/>
      <c r="C380" s="1158"/>
      <c r="D380" s="3494"/>
      <c r="E380" s="3494"/>
      <c r="F380" s="3494"/>
      <c r="G380" s="3494"/>
      <c r="H380" s="3494"/>
      <c r="I380" s="3494"/>
      <c r="J380" s="1162"/>
      <c r="K380" s="1163"/>
      <c r="L380" s="1164"/>
      <c r="M380" s="1155"/>
      <c r="N380" s="1156"/>
      <c r="P380" s="3551"/>
      <c r="Q380" s="1233"/>
      <c r="R380" s="26"/>
      <c r="S380" s="26"/>
      <c r="T380" s="26"/>
      <c r="U380" s="26"/>
      <c r="V380" s="26"/>
      <c r="W380" s="26"/>
      <c r="X380" s="26"/>
      <c r="Y380" s="26"/>
      <c r="Z380" s="26"/>
      <c r="AA380" s="26"/>
      <c r="AB380" s="26"/>
      <c r="AC380" s="1329"/>
    </row>
    <row r="381" spans="1:29" x14ac:dyDescent="0.25">
      <c r="A381" s="3550"/>
      <c r="B381" s="1165">
        <f t="shared" ref="B381:B387" si="17">IF(ISBLANK(G381),I381*H381,G381)</f>
        <v>1</v>
      </c>
      <c r="C381" s="1166">
        <f t="shared" ref="C381:C387" si="18">M381*B381</f>
        <v>3.24</v>
      </c>
      <c r="D381" s="1167"/>
      <c r="E381" s="1167"/>
      <c r="F381" s="1171" t="s">
        <v>843</v>
      </c>
      <c r="G381" s="1238">
        <v>1</v>
      </c>
      <c r="H381" s="1331"/>
      <c r="I381" s="1332"/>
      <c r="J381" s="1074">
        <f>(B381/J401)*I368</f>
        <v>0.48661800486618012</v>
      </c>
      <c r="K381" s="1153">
        <f>(B381/K401)*K368</f>
        <v>1</v>
      </c>
      <c r="L381" s="1154">
        <f>(B381/L401)*M368</f>
        <v>0.4</v>
      </c>
      <c r="M381" s="1172">
        <v>3.24</v>
      </c>
      <c r="N381" s="1156">
        <f t="shared" ref="N381:N388" si="19">M381*J381</f>
        <v>1.5766423357664237</v>
      </c>
      <c r="P381" s="3551"/>
      <c r="Q381" s="1233"/>
      <c r="R381" s="26"/>
      <c r="S381" s="26"/>
      <c r="T381" s="26"/>
      <c r="U381" s="26"/>
      <c r="V381" s="26"/>
      <c r="W381" s="26"/>
      <c r="X381" s="26"/>
      <c r="Y381" s="26"/>
      <c r="Z381" s="26"/>
      <c r="AA381" s="26"/>
      <c r="AB381" s="26"/>
      <c r="AC381" s="1329"/>
    </row>
    <row r="382" spans="1:29" x14ac:dyDescent="0.25">
      <c r="A382" s="3550"/>
      <c r="B382" s="1165">
        <f t="shared" si="17"/>
        <v>3.5000000000000003E-2</v>
      </c>
      <c r="C382" s="1166">
        <f t="shared" si="18"/>
        <v>0.11340000000000001</v>
      </c>
      <c r="D382" s="1167"/>
      <c r="E382" s="1167"/>
      <c r="F382" s="1171" t="s">
        <v>703</v>
      </c>
      <c r="G382" s="1238">
        <v>3.5000000000000003E-2</v>
      </c>
      <c r="H382" s="1331"/>
      <c r="I382" s="1332"/>
      <c r="J382" s="1074">
        <f>(B382/J401)*I368</f>
        <v>1.7031630170316305E-2</v>
      </c>
      <c r="K382" s="1153">
        <f>(B382/K401)*K368</f>
        <v>3.5000000000000003E-2</v>
      </c>
      <c r="L382" s="1154">
        <f>(B382/L401)*M368</f>
        <v>1.4000000000000002E-2</v>
      </c>
      <c r="M382" s="1172">
        <v>3.24</v>
      </c>
      <c r="N382" s="1156">
        <f t="shared" si="19"/>
        <v>5.518248175182483E-2</v>
      </c>
      <c r="P382" s="3551"/>
      <c r="Q382" s="1233"/>
      <c r="R382" s="26"/>
      <c r="S382" s="26"/>
      <c r="T382" s="26"/>
      <c r="U382" s="26"/>
      <c r="V382" s="26"/>
      <c r="W382" s="26"/>
      <c r="X382" s="26"/>
      <c r="Y382" s="26"/>
      <c r="Z382" s="26"/>
      <c r="AA382" s="26"/>
      <c r="AB382" s="26"/>
      <c r="AC382" s="1329"/>
    </row>
    <row r="383" spans="1:29" x14ac:dyDescent="0.25">
      <c r="A383" s="3550"/>
      <c r="B383" s="1165">
        <f t="shared" si="17"/>
        <v>0.02</v>
      </c>
      <c r="C383" s="1166">
        <f t="shared" si="18"/>
        <v>6.480000000000001E-2</v>
      </c>
      <c r="D383" s="1167"/>
      <c r="E383" s="1167"/>
      <c r="F383" s="1171" t="s">
        <v>706</v>
      </c>
      <c r="G383" s="1238">
        <v>0.02</v>
      </c>
      <c r="H383" s="1331"/>
      <c r="I383" s="1332"/>
      <c r="J383" s="1074">
        <f>(B383/J401)*I368</f>
        <v>9.732360097323603E-3</v>
      </c>
      <c r="K383" s="1153">
        <f>(B383/K401)*K368</f>
        <v>0.02</v>
      </c>
      <c r="L383" s="1154">
        <f>(B383/L401)*M368</f>
        <v>8.0000000000000002E-3</v>
      </c>
      <c r="M383" s="1172">
        <v>3.24</v>
      </c>
      <c r="N383" s="1156">
        <f t="shared" si="19"/>
        <v>3.1532846715328473E-2</v>
      </c>
      <c r="P383" s="3551"/>
      <c r="Q383" s="1233"/>
      <c r="R383" s="26"/>
      <c r="S383" s="26"/>
      <c r="T383" s="26"/>
      <c r="U383" s="26"/>
      <c r="V383" s="26"/>
      <c r="W383" s="26"/>
      <c r="X383" s="26"/>
      <c r="Y383" s="26"/>
      <c r="Z383" s="26"/>
      <c r="AA383" s="26"/>
      <c r="AB383" s="26"/>
      <c r="AC383" s="1329"/>
    </row>
    <row r="384" spans="1:29" x14ac:dyDescent="0.25">
      <c r="A384" s="3550"/>
      <c r="B384" s="1165">
        <f t="shared" si="17"/>
        <v>0.12</v>
      </c>
      <c r="C384" s="1166">
        <f t="shared" si="18"/>
        <v>0.38880000000000003</v>
      </c>
      <c r="D384" s="1167"/>
      <c r="E384" s="1167"/>
      <c r="F384" s="1171" t="s">
        <v>665</v>
      </c>
      <c r="G384" s="1238">
        <v>0.12</v>
      </c>
      <c r="H384" s="1331"/>
      <c r="I384" s="1332"/>
      <c r="J384" s="1074">
        <f>(B384/J401)*I368</f>
        <v>5.8394160583941611E-2</v>
      </c>
      <c r="K384" s="1153">
        <f>(B384/K401)*K368</f>
        <v>0.12</v>
      </c>
      <c r="L384" s="1154">
        <f>(B384/L401)*M368</f>
        <v>4.7999999999999994E-2</v>
      </c>
      <c r="M384" s="1172">
        <v>3.24</v>
      </c>
      <c r="N384" s="1156">
        <f t="shared" si="19"/>
        <v>0.18919708029197083</v>
      </c>
      <c r="P384" s="3551"/>
      <c r="Q384" s="1300"/>
      <c r="R384" s="1101"/>
      <c r="S384" s="1101"/>
      <c r="T384" s="1101"/>
      <c r="U384" s="1101"/>
      <c r="V384" s="1101"/>
      <c r="W384" s="1101"/>
      <c r="X384" s="1101"/>
      <c r="Y384" s="1101"/>
      <c r="Z384" s="1101"/>
      <c r="AA384" s="1101"/>
      <c r="AB384" s="1101"/>
      <c r="AC384" s="1301"/>
    </row>
    <row r="385" spans="1:29" x14ac:dyDescent="0.25">
      <c r="A385" s="3550"/>
      <c r="B385" s="1165">
        <f t="shared" si="17"/>
        <v>0.25</v>
      </c>
      <c r="C385" s="1166">
        <f t="shared" si="18"/>
        <v>0.81</v>
      </c>
      <c r="D385" s="1167"/>
      <c r="E385" s="1167"/>
      <c r="F385" s="1171" t="s">
        <v>844</v>
      </c>
      <c r="G385" s="1188"/>
      <c r="H385" s="1188">
        <v>5</v>
      </c>
      <c r="I385" s="1189">
        <v>0.05</v>
      </c>
      <c r="J385" s="1074">
        <f>(B385/J401)*I368</f>
        <v>0.12165450121654503</v>
      </c>
      <c r="K385" s="1153">
        <f>(B385/K401)*K368</f>
        <v>0.25</v>
      </c>
      <c r="L385" s="1154">
        <f>(B385/L401)*M368</f>
        <v>0.1</v>
      </c>
      <c r="M385" s="1172">
        <v>3.24</v>
      </c>
      <c r="N385" s="1156">
        <f t="shared" si="19"/>
        <v>0.39416058394160591</v>
      </c>
      <c r="P385" s="3551"/>
      <c r="Q385" s="1300"/>
      <c r="R385" s="1101"/>
      <c r="S385" s="1101"/>
      <c r="T385" s="1101"/>
      <c r="U385" s="1101"/>
      <c r="V385" s="1101"/>
      <c r="W385" s="1101"/>
      <c r="X385" s="1101"/>
      <c r="Y385" s="1101"/>
      <c r="Z385" s="1101"/>
      <c r="AA385" s="1101"/>
      <c r="AB385" s="1101"/>
      <c r="AC385" s="1301"/>
    </row>
    <row r="386" spans="1:29" x14ac:dyDescent="0.25">
      <c r="A386" s="3550"/>
      <c r="B386" s="1165">
        <f t="shared" si="17"/>
        <v>0.35</v>
      </c>
      <c r="C386" s="1166">
        <f t="shared" si="18"/>
        <v>1.1339999999999999</v>
      </c>
      <c r="D386" s="1167"/>
      <c r="E386" s="1167"/>
      <c r="F386" s="1171" t="s">
        <v>662</v>
      </c>
      <c r="G386" s="1238">
        <v>0.35</v>
      </c>
      <c r="H386" s="1331"/>
      <c r="I386" s="1332"/>
      <c r="J386" s="1074">
        <f>(B386/J401)*I368</f>
        <v>0.17031630170316303</v>
      </c>
      <c r="K386" s="1153">
        <f>(B386/K401)*K368</f>
        <v>0.35</v>
      </c>
      <c r="L386" s="1154">
        <f>(B386/L401)*M368</f>
        <v>0.13999999999999999</v>
      </c>
      <c r="M386" s="1172">
        <v>3.24</v>
      </c>
      <c r="N386" s="1156">
        <f t="shared" si="19"/>
        <v>0.5518248175182483</v>
      </c>
      <c r="P386" s="3551"/>
      <c r="Q386" s="1300"/>
      <c r="R386" s="1101"/>
      <c r="S386" s="1101"/>
      <c r="T386" s="1101"/>
      <c r="U386" s="1101"/>
      <c r="V386" s="1101"/>
      <c r="W386" s="1101"/>
      <c r="X386" s="1101"/>
      <c r="Y386" s="1101"/>
      <c r="Z386" s="1101"/>
      <c r="AA386" s="1101"/>
      <c r="AB386" s="1101"/>
      <c r="AC386" s="1301"/>
    </row>
    <row r="387" spans="1:29" x14ac:dyDescent="0.25">
      <c r="A387" s="3550"/>
      <c r="B387" s="1165">
        <f t="shared" si="17"/>
        <v>0</v>
      </c>
      <c r="C387" s="1166">
        <f t="shared" si="18"/>
        <v>0</v>
      </c>
      <c r="D387" s="1167"/>
      <c r="E387" s="1167"/>
      <c r="F387" s="1322"/>
      <c r="G387" s="1238"/>
      <c r="H387" s="1331"/>
      <c r="I387" s="1332"/>
      <c r="J387" s="1074">
        <f>(B387/J401)*I368</f>
        <v>0</v>
      </c>
      <c r="K387" s="1153">
        <f>(B387/K401)*K368</f>
        <v>0</v>
      </c>
      <c r="L387" s="1154">
        <f>(B387/L401)*M368</f>
        <v>0</v>
      </c>
      <c r="M387" s="1172">
        <v>3.24</v>
      </c>
      <c r="N387" s="1156">
        <f t="shared" si="19"/>
        <v>0</v>
      </c>
      <c r="P387" s="3551"/>
      <c r="Q387" s="1300"/>
      <c r="R387" s="1101"/>
      <c r="S387" s="1101"/>
      <c r="T387" s="1101"/>
      <c r="U387" s="1101"/>
      <c r="V387" s="1101"/>
      <c r="W387" s="1101"/>
      <c r="X387" s="1101"/>
      <c r="Y387" s="1101"/>
      <c r="Z387" s="1101"/>
      <c r="AA387" s="1101"/>
      <c r="AB387" s="1101"/>
      <c r="AC387" s="1301"/>
    </row>
    <row r="388" spans="1:29" x14ac:dyDescent="0.25">
      <c r="A388" s="3550"/>
      <c r="B388" s="1165"/>
      <c r="C388" s="1166"/>
      <c r="D388" s="1167"/>
      <c r="E388" s="1167"/>
      <c r="F388" s="1171" t="s">
        <v>759</v>
      </c>
      <c r="G388" s="1323"/>
      <c r="H388" s="1333"/>
      <c r="I388" s="1333"/>
      <c r="J388" s="1074">
        <f>(B388/J401)*I368</f>
        <v>0</v>
      </c>
      <c r="K388" s="1153">
        <f>(B388/K401)*K368</f>
        <v>0</v>
      </c>
      <c r="L388" s="1154">
        <f>(B388/L401)*M368</f>
        <v>0</v>
      </c>
      <c r="M388" s="1172">
        <v>3.24</v>
      </c>
      <c r="N388" s="1156">
        <f t="shared" si="19"/>
        <v>0</v>
      </c>
      <c r="P388" s="3551"/>
      <c r="Q388" s="1300"/>
      <c r="R388" s="1101"/>
      <c r="S388" s="1101"/>
      <c r="T388" s="1101"/>
      <c r="U388" s="1101"/>
      <c r="V388" s="1101"/>
      <c r="W388" s="1101"/>
      <c r="X388" s="1101"/>
      <c r="Y388" s="1101"/>
      <c r="Z388" s="1101"/>
      <c r="AA388" s="1101"/>
      <c r="AB388" s="1101"/>
      <c r="AC388" s="1301"/>
    </row>
    <row r="389" spans="1:29" ht="15.75" x14ac:dyDescent="0.25">
      <c r="A389" s="3550"/>
      <c r="B389" s="1181"/>
      <c r="C389" s="1158"/>
      <c r="D389" s="1241" t="s">
        <v>754</v>
      </c>
      <c r="E389" s="1160"/>
      <c r="F389" s="1242"/>
      <c r="G389" s="1243"/>
      <c r="H389" s="1334"/>
      <c r="I389" s="1334"/>
      <c r="J389" s="1197"/>
      <c r="K389" s="1198"/>
      <c r="L389" s="1199"/>
      <c r="M389" s="1172"/>
      <c r="N389" s="1156"/>
      <c r="P389" s="3551"/>
      <c r="Q389" s="1300"/>
      <c r="R389" s="1101"/>
      <c r="S389" s="1101"/>
      <c r="T389" s="1101"/>
      <c r="U389" s="1101"/>
      <c r="V389" s="1101"/>
      <c r="W389" s="1101"/>
      <c r="X389" s="1101"/>
      <c r="Y389" s="1101"/>
      <c r="Z389" s="1101"/>
      <c r="AA389" s="1101"/>
      <c r="AB389" s="1101"/>
      <c r="AC389" s="1301"/>
    </row>
    <row r="390" spans="1:29" ht="15.75" x14ac:dyDescent="0.25">
      <c r="A390" s="3550"/>
      <c r="B390" s="1165">
        <f>IF(ISBLANK(G390),I390*H390,G390)</f>
        <v>0.28000000000000003</v>
      </c>
      <c r="C390" s="1166">
        <f t="shared" ref="C390:C392" si="20">M390*B390</f>
        <v>0.90720000000000012</v>
      </c>
      <c r="D390" s="1167"/>
      <c r="E390" s="1167"/>
      <c r="F390" s="1171" t="s">
        <v>709</v>
      </c>
      <c r="G390" s="1238">
        <v>0.28000000000000003</v>
      </c>
      <c r="H390" s="1331"/>
      <c r="I390" s="1332"/>
      <c r="J390" s="1074">
        <f>(B390/J401)*I368</f>
        <v>0.13625304136253044</v>
      </c>
      <c r="K390" s="1153">
        <f>(B390/K401)*K368</f>
        <v>0.28000000000000003</v>
      </c>
      <c r="L390" s="1154">
        <f>(B390/L401)*M368</f>
        <v>0.11200000000000002</v>
      </c>
      <c r="M390" s="1155">
        <v>3.24</v>
      </c>
      <c r="N390" s="1156">
        <f t="shared" ref="N390:N392" si="21">M390*J390</f>
        <v>0.44145985401459864</v>
      </c>
      <c r="P390" s="3551"/>
      <c r="Q390" s="3557" t="s">
        <v>17</v>
      </c>
      <c r="R390" s="2718"/>
      <c r="S390" s="2718"/>
      <c r="T390" s="2718"/>
      <c r="U390" s="2718"/>
      <c r="V390" s="2718"/>
      <c r="W390" s="2718"/>
      <c r="X390" s="2718"/>
      <c r="Y390" s="2718"/>
      <c r="Z390" s="2718"/>
      <c r="AA390" s="2718"/>
      <c r="AB390" s="2718"/>
      <c r="AC390" s="3558"/>
    </row>
    <row r="391" spans="1:29" x14ac:dyDescent="0.25">
      <c r="A391" s="3550"/>
      <c r="B391" s="1165">
        <f>IF(ISBLANK(G391),I391*H391,G391)</f>
        <v>0</v>
      </c>
      <c r="C391" s="1166">
        <f t="shared" si="20"/>
        <v>0</v>
      </c>
      <c r="D391" s="1167"/>
      <c r="E391" s="1167"/>
      <c r="F391" s="1322"/>
      <c r="G391" s="1238"/>
      <c r="H391" s="1331"/>
      <c r="I391" s="1332"/>
      <c r="J391" s="1074">
        <f>(B391/J401)*I368</f>
        <v>0</v>
      </c>
      <c r="K391" s="1153">
        <f>(B391/K401)*K368</f>
        <v>0</v>
      </c>
      <c r="L391" s="1154">
        <f>(B391/L401)*M368</f>
        <v>0</v>
      </c>
      <c r="M391" s="1155"/>
      <c r="N391" s="1156">
        <f t="shared" si="21"/>
        <v>0</v>
      </c>
      <c r="P391" s="3551"/>
      <c r="Q391" s="1233"/>
      <c r="R391" s="26"/>
      <c r="S391" s="26"/>
      <c r="T391" s="26"/>
      <c r="U391" s="26"/>
      <c r="V391" s="26"/>
      <c r="W391" s="26"/>
      <c r="X391" s="26"/>
      <c r="Y391" s="26"/>
      <c r="Z391" s="26"/>
      <c r="AA391" s="26"/>
      <c r="AB391" s="26"/>
      <c r="AC391" s="1329"/>
    </row>
    <row r="392" spans="1:29" ht="15.75" x14ac:dyDescent="0.25">
      <c r="A392" s="3550"/>
      <c r="B392" s="1165">
        <f>IF(ISBLANK(G392),I392*H392,G392)</f>
        <v>0</v>
      </c>
      <c r="C392" s="1166">
        <f t="shared" si="20"/>
        <v>0</v>
      </c>
      <c r="D392" s="1167"/>
      <c r="E392" s="1167"/>
      <c r="F392" s="1322"/>
      <c r="G392" s="1238"/>
      <c r="H392" s="1331"/>
      <c r="I392" s="1332"/>
      <c r="J392" s="1074">
        <f>(B392/J401)*I368</f>
        <v>0</v>
      </c>
      <c r="K392" s="1153">
        <f>(B392/K401)*K368</f>
        <v>0</v>
      </c>
      <c r="L392" s="1154">
        <f>(B392/L401)*M368</f>
        <v>0</v>
      </c>
      <c r="M392" s="1155"/>
      <c r="N392" s="1156">
        <f t="shared" si="21"/>
        <v>0</v>
      </c>
      <c r="P392" s="3551"/>
      <c r="Q392" s="1335" t="s">
        <v>2</v>
      </c>
      <c r="R392" s="3559" t="s">
        <v>835</v>
      </c>
      <c r="S392" s="3559"/>
      <c r="T392" s="3559"/>
      <c r="U392" s="3559"/>
      <c r="V392" s="1336">
        <v>1</v>
      </c>
      <c r="W392" t="s">
        <v>845</v>
      </c>
      <c r="AA392" s="1234"/>
      <c r="AB392" s="1234"/>
      <c r="AC392" s="1235"/>
    </row>
    <row r="393" spans="1:29" x14ac:dyDescent="0.25">
      <c r="A393" s="3550"/>
      <c r="B393" s="1165"/>
      <c r="C393" s="1166"/>
      <c r="D393" s="1167"/>
      <c r="E393" s="1167"/>
      <c r="F393" s="1322"/>
      <c r="G393" s="1238"/>
      <c r="H393" s="1331"/>
      <c r="I393" s="1332"/>
      <c r="J393" s="1197"/>
      <c r="K393" s="1198"/>
      <c r="L393" s="1199"/>
      <c r="M393" s="1155"/>
      <c r="N393" s="1156"/>
      <c r="P393" s="3551"/>
      <c r="Q393" s="1335"/>
      <c r="R393" s="1337"/>
      <c r="S393" s="1101"/>
      <c r="T393" s="1101"/>
      <c r="U393" s="1101"/>
      <c r="V393" s="1101"/>
      <c r="W393" s="1101"/>
      <c r="X393" s="1101"/>
      <c r="Y393" s="1101"/>
      <c r="Z393" s="1101"/>
      <c r="AA393" s="1338" t="s">
        <v>846</v>
      </c>
      <c r="AB393" s="1339" t="s">
        <v>847</v>
      </c>
      <c r="AC393" s="1235"/>
    </row>
    <row r="394" spans="1:29" ht="15.75" thickBot="1" x14ac:dyDescent="0.3">
      <c r="A394" s="3550"/>
      <c r="B394" s="1340"/>
      <c r="C394" s="1201"/>
      <c r="D394" s="1201"/>
      <c r="E394" s="1201"/>
      <c r="F394" s="1201"/>
      <c r="G394" s="1201"/>
      <c r="H394" s="1201"/>
      <c r="I394" s="1201"/>
      <c r="J394" s="1201"/>
      <c r="K394" s="1201"/>
      <c r="L394" s="1201"/>
      <c r="M394" s="1201"/>
      <c r="N394" s="1202"/>
      <c r="P394" s="3551"/>
      <c r="Q394" s="3560" t="s">
        <v>848</v>
      </c>
      <c r="R394" s="3561"/>
      <c r="S394" s="3561"/>
      <c r="T394" s="3561"/>
      <c r="U394" s="3561"/>
      <c r="V394" s="3561"/>
      <c r="W394" s="3561"/>
      <c r="X394" s="3561"/>
      <c r="Y394" s="3561"/>
      <c r="Z394" s="3561"/>
      <c r="AA394" s="3561"/>
      <c r="AB394" s="3561"/>
      <c r="AC394" s="3562"/>
    </row>
    <row r="395" spans="1:29" ht="15.75" x14ac:dyDescent="0.25">
      <c r="A395" s="3550"/>
      <c r="B395" s="1208">
        <f>SUM(B381:B394)</f>
        <v>2.0549999999999997</v>
      </c>
      <c r="C395" s="1209">
        <f>SUM(C381:C394)</f>
        <v>6.6582000000000017</v>
      </c>
      <c r="D395" s="1210" t="s">
        <v>10</v>
      </c>
      <c r="E395" s="3469" t="s">
        <v>685</v>
      </c>
      <c r="F395" s="3469"/>
      <c r="G395" s="3469"/>
      <c r="H395" s="3469"/>
      <c r="I395" s="3469"/>
      <c r="J395" s="1211">
        <f>SUM(J381:J394)</f>
        <v>1.0000000000000002</v>
      </c>
      <c r="K395" s="1211">
        <f>SUM(K381:K394)</f>
        <v>2.0549999999999997</v>
      </c>
      <c r="L395" s="1211">
        <f>SUM(L381:L394)</f>
        <v>0.82200000000000006</v>
      </c>
      <c r="M395" s="1"/>
      <c r="N395" s="1206"/>
      <c r="P395" s="3551"/>
      <c r="Q395" s="3560"/>
      <c r="R395" s="3561"/>
      <c r="S395" s="3561"/>
      <c r="T395" s="3561"/>
      <c r="U395" s="3561"/>
      <c r="V395" s="3561"/>
      <c r="W395" s="3561"/>
      <c r="X395" s="3561"/>
      <c r="Y395" s="3561"/>
      <c r="Z395" s="3561"/>
      <c r="AA395" s="3561"/>
      <c r="AB395" s="3561"/>
      <c r="AC395" s="3562"/>
    </row>
    <row r="396" spans="1:29" x14ac:dyDescent="0.25">
      <c r="A396" s="3550"/>
      <c r="B396" s="1341" t="str">
        <f>LEFT(ADDRESS(1,COLUMN(),4),LEN(ADDRESS(1,COLUMN(),4))-1)</f>
        <v>B</v>
      </c>
      <c r="C396" s="1213" t="s">
        <v>716</v>
      </c>
      <c r="D396" s="1227">
        <f>ROW()-1</f>
        <v>395</v>
      </c>
      <c r="E396" s="1213" t="s">
        <v>717</v>
      </c>
      <c r="F396" s="1215"/>
      <c r="G396" s="1216"/>
      <c r="H396" s="1216"/>
      <c r="I396" s="1217" t="s">
        <v>718</v>
      </c>
      <c r="J396" s="1218">
        <f>SUM(N381:N394)</f>
        <v>3.2400000000000011</v>
      </c>
      <c r="K396" s="1218">
        <f>(J396/J395)*K395</f>
        <v>6.6581999999999999</v>
      </c>
      <c r="L396" s="1218">
        <f>(K396/K395)*L395</f>
        <v>2.6632800000000003</v>
      </c>
      <c r="M396" s="1"/>
      <c r="N396" s="1228" t="str">
        <f>LEFT(ADDRESS(1,COLUMN(),4),LEN(ADDRESS(1,COLUMN(),4))-1)</f>
        <v>N</v>
      </c>
      <c r="P396" s="3551"/>
      <c r="Q396" s="1300"/>
      <c r="R396" s="1101"/>
      <c r="S396" s="1101"/>
      <c r="T396" s="1101"/>
      <c r="U396" s="1101"/>
      <c r="V396" s="1101"/>
      <c r="W396" s="1101"/>
      <c r="X396" s="1101"/>
      <c r="Y396" s="1101"/>
      <c r="Z396" s="1101"/>
      <c r="AA396" s="1101"/>
      <c r="AB396" s="1101"/>
      <c r="AC396" s="1301"/>
    </row>
    <row r="397" spans="1:29" ht="16.5" thickBot="1" x14ac:dyDescent="0.3">
      <c r="A397" s="3550"/>
      <c r="B397" s="1342"/>
      <c r="C397" s="1343"/>
      <c r="D397" s="1214"/>
      <c r="E397" s="1343"/>
      <c r="F397" s="1344"/>
      <c r="G397" s="1345"/>
      <c r="H397" s="1345"/>
      <c r="I397" s="1346"/>
      <c r="J397" s="1347"/>
      <c r="K397" s="1347"/>
      <c r="L397" s="1347"/>
      <c r="M397" s="936"/>
      <c r="N397" s="1219"/>
      <c r="P397" s="3551"/>
      <c r="Q397" s="1348" t="s">
        <v>3</v>
      </c>
      <c r="R397" s="3565" t="s">
        <v>836</v>
      </c>
      <c r="S397" s="3565"/>
      <c r="T397" s="3565"/>
      <c r="U397" s="3565"/>
      <c r="V397" s="1349">
        <v>1</v>
      </c>
      <c r="W397" s="3566" t="s">
        <v>849</v>
      </c>
      <c r="X397" s="3566"/>
      <c r="Y397" s="3566"/>
      <c r="Z397" s="3566"/>
      <c r="AA397" s="1234"/>
      <c r="AB397" s="1234"/>
      <c r="AC397" s="1235"/>
    </row>
    <row r="398" spans="1:29" ht="15.75" x14ac:dyDescent="0.25">
      <c r="A398" s="3550"/>
      <c r="B398" s="2737" t="s">
        <v>557</v>
      </c>
      <c r="C398" s="2039"/>
      <c r="D398" s="2039"/>
      <c r="E398" s="2039"/>
      <c r="F398" s="2039"/>
      <c r="G398" s="2039"/>
      <c r="H398" s="2039"/>
      <c r="I398" s="2039"/>
      <c r="J398" s="2039"/>
      <c r="K398" s="2039"/>
      <c r="L398" s="2039"/>
      <c r="M398" s="2039"/>
      <c r="N398" s="2738"/>
      <c r="P398" s="3551"/>
      <c r="Q398" s="1350"/>
      <c r="R398" s="26"/>
      <c r="S398" s="26"/>
      <c r="T398" s="26"/>
      <c r="U398" s="26"/>
      <c r="V398" s="26"/>
      <c r="W398" s="3566"/>
      <c r="X398" s="3566"/>
      <c r="Y398" s="3566"/>
      <c r="Z398" s="3566"/>
      <c r="AA398" s="1234"/>
      <c r="AB398" s="1234"/>
      <c r="AC398" s="1235"/>
    </row>
    <row r="399" spans="1:29" ht="30" x14ac:dyDescent="0.25">
      <c r="A399" s="3550"/>
      <c r="B399" s="3567" t="s">
        <v>721</v>
      </c>
      <c r="C399" s="3568"/>
      <c r="D399" s="3568"/>
      <c r="E399" s="3568"/>
      <c r="F399" s="3568"/>
      <c r="G399" s="3568"/>
      <c r="H399" s="3568"/>
      <c r="I399" s="3568"/>
      <c r="J399" s="995" t="s">
        <v>850</v>
      </c>
      <c r="K399" s="3462" t="s">
        <v>695</v>
      </c>
      <c r="L399" s="3463" t="s">
        <v>851</v>
      </c>
      <c r="M399" s="26"/>
      <c r="N399" s="2"/>
      <c r="P399" s="3551"/>
      <c r="Q399" s="1350"/>
      <c r="R399" s="26"/>
      <c r="S399" s="26"/>
      <c r="T399" s="26"/>
      <c r="U399" s="26"/>
      <c r="V399" s="26"/>
      <c r="W399" s="26"/>
      <c r="X399" s="26"/>
      <c r="Y399" s="26"/>
      <c r="Z399" s="26"/>
      <c r="AA399" s="1234"/>
      <c r="AB399" s="1234"/>
      <c r="AC399" s="1235"/>
    </row>
    <row r="400" spans="1:29" ht="15.75" x14ac:dyDescent="0.25">
      <c r="A400" s="3550"/>
      <c r="B400" s="3567"/>
      <c r="C400" s="3568"/>
      <c r="D400" s="3568"/>
      <c r="E400" s="3568"/>
      <c r="F400" s="3568"/>
      <c r="G400" s="3568"/>
      <c r="H400" s="3568"/>
      <c r="I400" s="3568"/>
      <c r="J400" s="1312" t="s">
        <v>1</v>
      </c>
      <c r="K400" s="3462"/>
      <c r="L400" s="3463"/>
      <c r="M400" s="26"/>
      <c r="N400" s="2"/>
      <c r="P400" s="3551"/>
      <c r="Q400" s="1351" t="s">
        <v>4</v>
      </c>
      <c r="R400" s="3569" t="s">
        <v>837</v>
      </c>
      <c r="S400" s="3569"/>
      <c r="T400" s="3569"/>
      <c r="U400" s="3569"/>
      <c r="V400" s="1352">
        <v>20</v>
      </c>
      <c r="W400" t="s">
        <v>852</v>
      </c>
      <c r="AA400" s="1234"/>
      <c r="AB400" s="1234"/>
      <c r="AC400" s="1235"/>
    </row>
    <row r="401" spans="1:29" x14ac:dyDescent="0.25">
      <c r="A401" s="3550"/>
      <c r="B401" s="3567"/>
      <c r="C401" s="3568"/>
      <c r="D401" s="3568"/>
      <c r="E401" s="3568"/>
      <c r="F401" s="3568"/>
      <c r="G401" s="3568"/>
      <c r="H401" s="3568"/>
      <c r="I401" s="3568"/>
      <c r="J401" s="3473">
        <f>B395</f>
        <v>2.0549999999999997</v>
      </c>
      <c r="K401" s="3479">
        <v>1</v>
      </c>
      <c r="L401" s="3480">
        <v>50</v>
      </c>
      <c r="M401" s="26"/>
      <c r="N401" s="2"/>
      <c r="P401" s="3551"/>
      <c r="Q401" s="1350"/>
      <c r="R401" s="26"/>
      <c r="S401" s="26"/>
      <c r="T401" s="26"/>
      <c r="V401" s="26"/>
      <c r="W401" s="26"/>
      <c r="X401" s="26"/>
      <c r="Y401" s="26"/>
      <c r="Z401" s="26"/>
      <c r="AA401" s="1234"/>
      <c r="AB401" s="1234"/>
      <c r="AC401" s="1235"/>
    </row>
    <row r="402" spans="1:29" ht="15.75" x14ac:dyDescent="0.25">
      <c r="A402" s="3550"/>
      <c r="B402" s="1222" t="s">
        <v>722</v>
      </c>
      <c r="C402" s="1353" t="s">
        <v>723</v>
      </c>
      <c r="D402" s="1146"/>
      <c r="E402" s="1144"/>
      <c r="F402" s="26"/>
      <c r="G402" s="26"/>
      <c r="H402" s="26"/>
      <c r="I402" s="26"/>
      <c r="J402" s="3473"/>
      <c r="K402" s="3479"/>
      <c r="L402" s="3480"/>
      <c r="M402" s="26"/>
      <c r="N402" s="2"/>
      <c r="P402" s="3551"/>
      <c r="Q402" s="1354" t="s">
        <v>5</v>
      </c>
      <c r="R402" s="3571" t="s">
        <v>853</v>
      </c>
      <c r="S402" s="3571"/>
      <c r="T402" s="3571"/>
      <c r="U402" s="3571"/>
      <c r="V402" s="1355">
        <v>2.5</v>
      </c>
      <c r="W402" t="s">
        <v>854</v>
      </c>
      <c r="AA402" s="1234"/>
      <c r="AB402" s="1234"/>
      <c r="AC402" s="1235"/>
    </row>
    <row r="403" spans="1:29" ht="15.75" x14ac:dyDescent="0.25">
      <c r="A403" s="3550"/>
      <c r="B403" s="1226" t="s">
        <v>724</v>
      </c>
      <c r="C403" s="1353" t="s">
        <v>18</v>
      </c>
      <c r="D403" s="1146"/>
      <c r="E403" s="1146"/>
      <c r="F403" s="26"/>
      <c r="G403" s="26"/>
      <c r="H403" s="26"/>
      <c r="I403" s="26"/>
      <c r="J403" s="1205" t="s">
        <v>10</v>
      </c>
      <c r="K403" s="3479"/>
      <c r="L403" s="3480"/>
      <c r="M403" s="1356"/>
      <c r="N403" s="1357"/>
      <c r="P403" s="3551"/>
      <c r="Q403" s="1233"/>
      <c r="R403" s="26"/>
      <c r="S403" s="26"/>
      <c r="T403" s="26"/>
      <c r="U403" s="26"/>
      <c r="V403" s="26"/>
      <c r="W403" s="26"/>
      <c r="X403" s="26"/>
      <c r="Y403" s="26"/>
      <c r="Z403" s="26"/>
      <c r="AA403" s="26"/>
      <c r="AB403" s="26"/>
      <c r="AC403" s="1329"/>
    </row>
    <row r="404" spans="1:29" ht="15.75" thickBot="1" x14ac:dyDescent="0.3">
      <c r="A404" s="3550"/>
      <c r="B404" s="235"/>
      <c r="D404" s="1224"/>
      <c r="E404" s="1224"/>
      <c r="F404" s="1224"/>
      <c r="G404" s="1224"/>
      <c r="H404" s="1224"/>
      <c r="I404" s="1224"/>
      <c r="J404" s="11"/>
      <c r="K404" s="11"/>
      <c r="L404" s="11"/>
      <c r="M404" s="11"/>
      <c r="N404" s="1225"/>
      <c r="P404" s="3551"/>
      <c r="Q404" s="1309"/>
      <c r="R404" s="1234"/>
      <c r="S404" s="1234"/>
      <c r="T404" s="1234"/>
      <c r="U404" s="1234"/>
      <c r="V404" s="1234"/>
      <c r="W404" s="1234"/>
      <c r="X404" s="1234"/>
      <c r="Y404" s="1234"/>
      <c r="Z404" s="1234"/>
      <c r="AA404" s="1234"/>
      <c r="AB404" s="1234"/>
      <c r="AC404" s="1235"/>
    </row>
    <row r="405" spans="1:29" ht="15.75" thickBot="1" x14ac:dyDescent="0.3">
      <c r="A405" s="3550"/>
      <c r="B405" s="3572" t="s">
        <v>688</v>
      </c>
      <c r="C405" s="3484"/>
      <c r="D405" s="3484"/>
      <c r="E405" s="3484"/>
      <c r="F405" s="3484"/>
      <c r="G405" s="3484"/>
      <c r="H405" s="3484"/>
      <c r="I405" s="3484"/>
      <c r="J405" s="3484"/>
      <c r="K405" s="3484"/>
      <c r="L405" s="3484"/>
      <c r="M405" s="3484"/>
      <c r="N405" s="3573"/>
      <c r="P405" s="3551"/>
      <c r="Q405" s="3489" t="s">
        <v>734</v>
      </c>
      <c r="R405" s="3490"/>
      <c r="S405" s="3490"/>
      <c r="T405" s="3490"/>
      <c r="U405" s="3490"/>
      <c r="V405" s="3490"/>
      <c r="W405" s="3490"/>
      <c r="X405" s="3490"/>
      <c r="Y405" s="3490"/>
      <c r="Z405" s="3490"/>
      <c r="AA405" s="3490"/>
      <c r="AB405" s="3490"/>
      <c r="AC405" s="3491"/>
    </row>
    <row r="406" spans="1:29" x14ac:dyDescent="0.25">
      <c r="A406" s="3550"/>
      <c r="B406" s="3415" t="s">
        <v>855</v>
      </c>
      <c r="C406" s="3416"/>
      <c r="D406" s="3416"/>
      <c r="E406" s="3416"/>
      <c r="F406" s="3416"/>
      <c r="G406" s="3416"/>
      <c r="H406" s="3416"/>
      <c r="I406" s="3416"/>
      <c r="J406" s="3416"/>
      <c r="K406" s="3416"/>
      <c r="L406" s="3416"/>
      <c r="M406" s="3416"/>
      <c r="N406" s="3417"/>
      <c r="P406" s="3551"/>
      <c r="Q406" s="1358"/>
      <c r="R406" s="1359"/>
      <c r="S406" s="1359"/>
      <c r="T406" s="1359"/>
      <c r="U406" s="1359"/>
      <c r="V406" s="1359"/>
      <c r="W406" s="1359"/>
      <c r="X406" s="1359"/>
      <c r="Y406" s="1359"/>
      <c r="Z406" s="1359"/>
      <c r="AA406" s="1359"/>
      <c r="AB406" s="1359"/>
      <c r="AC406" s="1360"/>
    </row>
    <row r="407" spans="1:29" x14ac:dyDescent="0.25">
      <c r="A407" s="3550"/>
      <c r="B407" s="3486"/>
      <c r="C407" s="3487"/>
      <c r="D407" s="3487"/>
      <c r="E407" s="3487"/>
      <c r="F407" s="3487"/>
      <c r="G407" s="3487"/>
      <c r="H407" s="3487"/>
      <c r="I407" s="3487"/>
      <c r="J407" s="3487"/>
      <c r="K407" s="3487"/>
      <c r="L407" s="3487"/>
      <c r="M407" s="3487"/>
      <c r="N407" s="3488"/>
      <c r="P407" s="3551"/>
      <c r="Q407" s="1233"/>
      <c r="R407" s="26"/>
      <c r="S407" s="3474" t="s">
        <v>735</v>
      </c>
      <c r="T407" s="3474"/>
      <c r="U407" s="3474"/>
      <c r="V407" s="3474"/>
      <c r="W407" s="3474"/>
      <c r="X407" s="3474"/>
      <c r="Y407" s="3474"/>
      <c r="Z407" s="3474"/>
      <c r="AA407" s="3474"/>
      <c r="AB407" s="1234"/>
      <c r="AC407" s="1235"/>
    </row>
    <row r="408" spans="1:29" x14ac:dyDescent="0.25">
      <c r="A408" s="3550"/>
      <c r="B408" s="1229" t="s">
        <v>1</v>
      </c>
      <c r="C408" s="1230" t="s">
        <v>856</v>
      </c>
      <c r="D408" s="1224"/>
      <c r="E408" s="1224"/>
      <c r="F408" s="1224"/>
      <c r="G408" s="1224"/>
      <c r="H408" s="1224"/>
      <c r="I408" s="1224"/>
      <c r="J408" s="11"/>
      <c r="K408" s="11"/>
      <c r="L408" s="11"/>
      <c r="M408" s="11"/>
      <c r="N408" s="1225"/>
      <c r="P408" s="3551"/>
      <c r="Q408" s="1233"/>
      <c r="R408" s="26"/>
      <c r="S408" s="1361"/>
      <c r="T408" s="1236" t="s">
        <v>736</v>
      </c>
      <c r="U408" s="1236"/>
      <c r="V408" s="1236"/>
      <c r="W408" s="1237" t="s">
        <v>737</v>
      </c>
      <c r="X408" s="1236"/>
      <c r="Y408" s="1236" t="s">
        <v>738</v>
      </c>
      <c r="Z408" s="1236"/>
      <c r="AA408" s="1361"/>
      <c r="AB408" s="1234"/>
      <c r="AC408" s="1235"/>
    </row>
    <row r="409" spans="1:29" x14ac:dyDescent="0.25">
      <c r="A409" s="3550"/>
      <c r="B409" s="1229" t="s">
        <v>2</v>
      </c>
      <c r="C409" s="1230" t="s">
        <v>857</v>
      </c>
      <c r="D409" s="1224"/>
      <c r="E409" s="1224"/>
      <c r="F409" s="1224"/>
      <c r="G409" s="1224"/>
      <c r="H409" s="1224"/>
      <c r="I409" s="1224"/>
      <c r="J409" s="11"/>
      <c r="K409" s="11"/>
      <c r="L409" s="11"/>
      <c r="M409" s="11"/>
      <c r="N409" s="1225"/>
      <c r="P409" s="3551"/>
      <c r="Q409" s="1233"/>
      <c r="R409" s="26"/>
      <c r="S409" s="1361"/>
      <c r="T409" s="1236" t="s">
        <v>739</v>
      </c>
      <c r="U409" s="1236"/>
      <c r="V409" s="1236"/>
      <c r="W409" s="1237" t="s">
        <v>740</v>
      </c>
      <c r="X409" s="1236"/>
      <c r="Y409" s="1236" t="s">
        <v>741</v>
      </c>
      <c r="Z409" s="1236"/>
      <c r="AA409" s="1361"/>
      <c r="AB409" s="1234"/>
      <c r="AC409" s="1235"/>
    </row>
    <row r="410" spans="1:29" x14ac:dyDescent="0.25">
      <c r="A410" s="3550"/>
      <c r="B410" s="1229" t="s">
        <v>3</v>
      </c>
      <c r="C410" s="1230" t="s">
        <v>858</v>
      </c>
      <c r="D410" s="1224"/>
      <c r="E410" s="1224"/>
      <c r="F410" s="1224"/>
      <c r="G410" s="1224"/>
      <c r="H410" s="1224"/>
      <c r="I410" s="1224"/>
      <c r="J410" s="11"/>
      <c r="K410" s="11"/>
      <c r="L410" s="11"/>
      <c r="M410" s="11"/>
      <c r="N410" s="1225"/>
      <c r="P410" s="3551"/>
      <c r="Q410" s="1233"/>
      <c r="R410" s="26"/>
      <c r="S410" s="3474" t="s">
        <v>742</v>
      </c>
      <c r="T410" s="3474"/>
      <c r="U410" s="3474"/>
      <c r="V410" s="3474"/>
      <c r="W410" s="3474"/>
      <c r="X410" s="3474"/>
      <c r="Y410" s="3474"/>
      <c r="Z410" s="3474"/>
      <c r="AA410" s="3474"/>
      <c r="AB410" s="1234"/>
      <c r="AC410" s="1235"/>
    </row>
    <row r="411" spans="1:29" x14ac:dyDescent="0.25">
      <c r="A411" s="3550"/>
      <c r="B411" s="1229" t="s">
        <v>4</v>
      </c>
      <c r="C411" s="1230" t="s">
        <v>859</v>
      </c>
      <c r="D411" s="1224"/>
      <c r="E411" s="1224"/>
      <c r="F411" s="1224"/>
      <c r="G411" s="1224"/>
      <c r="H411" s="1224"/>
      <c r="I411" s="1224"/>
      <c r="J411" s="11"/>
      <c r="K411" s="11"/>
      <c r="L411" s="11"/>
      <c r="M411" s="11"/>
      <c r="N411" s="1225"/>
      <c r="P411" s="3551"/>
      <c r="Q411" s="1233"/>
      <c r="R411" s="26"/>
      <c r="S411" s="3475" t="s">
        <v>743</v>
      </c>
      <c r="T411" s="3475"/>
      <c r="U411" s="3475"/>
      <c r="V411" s="3475"/>
      <c r="W411" s="3475"/>
      <c r="X411" s="3475"/>
      <c r="Y411" s="3475"/>
      <c r="Z411" s="3475"/>
      <c r="AA411" s="3475"/>
      <c r="AB411" s="1234"/>
      <c r="AC411" s="1235"/>
    </row>
    <row r="412" spans="1:29" x14ac:dyDescent="0.25">
      <c r="A412" s="3550"/>
      <c r="B412" s="1362"/>
      <c r="C412" s="1363" t="s">
        <v>860</v>
      </c>
      <c r="D412" s="1364"/>
      <c r="E412" s="1364"/>
      <c r="F412" s="1364"/>
      <c r="G412" s="1364"/>
      <c r="H412" s="1364"/>
      <c r="I412" s="1364"/>
      <c r="J412" s="1365"/>
      <c r="K412" s="1365"/>
      <c r="L412" s="1365"/>
      <c r="M412" s="1365"/>
      <c r="N412" s="1366"/>
      <c r="P412" s="3551"/>
      <c r="Q412" s="1233"/>
      <c r="R412" s="26"/>
      <c r="S412" s="3474" t="s">
        <v>744</v>
      </c>
      <c r="T412" s="3474"/>
      <c r="U412" s="3474"/>
      <c r="V412" s="3474"/>
      <c r="W412" s="3474"/>
      <c r="X412" s="3474"/>
      <c r="Y412" s="3474"/>
      <c r="Z412" s="3474"/>
      <c r="AA412" s="3474"/>
      <c r="AB412" s="1234"/>
      <c r="AC412" s="1235"/>
    </row>
    <row r="413" spans="1:29" ht="15.75" x14ac:dyDescent="0.25">
      <c r="A413" s="3550"/>
      <c r="B413" s="1229" t="s">
        <v>5</v>
      </c>
      <c r="C413" s="1288" t="s">
        <v>861</v>
      </c>
      <c r="D413" s="1224"/>
      <c r="E413" s="1224"/>
      <c r="F413" s="1224"/>
      <c r="G413" s="1224"/>
      <c r="I413" s="1224"/>
      <c r="J413" s="2392" t="s">
        <v>862</v>
      </c>
      <c r="L413" s="11"/>
      <c r="M413" s="11"/>
      <c r="N413" s="1225"/>
      <c r="P413" s="3551"/>
      <c r="Q413" s="1233"/>
      <c r="R413" s="26"/>
      <c r="S413" s="1236"/>
      <c r="T413" s="1236"/>
      <c r="U413" s="1236"/>
      <c r="V413" s="1236"/>
      <c r="W413" s="1237"/>
      <c r="X413" s="1236"/>
      <c r="Y413" s="1236"/>
      <c r="Z413" s="1236"/>
      <c r="AA413" s="1236"/>
      <c r="AB413" s="1234"/>
      <c r="AC413" s="1235"/>
    </row>
    <row r="414" spans="1:29" ht="15.75" thickBot="1" x14ac:dyDescent="0.3">
      <c r="A414" s="3550"/>
      <c r="B414" s="1229"/>
      <c r="C414" s="1230"/>
      <c r="D414" s="1224"/>
      <c r="E414" s="26"/>
      <c r="F414" s="1224"/>
      <c r="G414" s="1224"/>
      <c r="H414" s="1367" t="s">
        <v>863</v>
      </c>
      <c r="I414" s="1224"/>
      <c r="J414" s="2392"/>
      <c r="K414" s="3474" t="s">
        <v>864</v>
      </c>
      <c r="L414" s="3474"/>
      <c r="M414" s="11"/>
      <c r="N414" s="1225"/>
      <c r="P414" s="3551"/>
      <c r="Q414" s="3483" t="s">
        <v>688</v>
      </c>
      <c r="R414" s="3484"/>
      <c r="S414" s="3484"/>
      <c r="T414" s="3484"/>
      <c r="U414" s="3484"/>
      <c r="V414" s="3484"/>
      <c r="W414" s="3484"/>
      <c r="X414" s="3484"/>
      <c r="Y414" s="3484"/>
      <c r="Z414" s="3484"/>
      <c r="AA414" s="3484"/>
      <c r="AB414" s="3484"/>
      <c r="AC414" s="3485"/>
    </row>
    <row r="415" spans="1:29" ht="15.75" x14ac:dyDescent="0.25">
      <c r="A415" s="3550"/>
      <c r="B415" s="1229"/>
      <c r="D415" s="1368"/>
      <c r="E415" s="26"/>
      <c r="F415" s="1369"/>
      <c r="G415" s="1369"/>
      <c r="H415" s="1211">
        <f>B395</f>
        <v>2.0549999999999997</v>
      </c>
      <c r="J415" s="3570">
        <v>1.4999999999999999E-2</v>
      </c>
      <c r="K415" s="1370">
        <f>H415/J415</f>
        <v>137</v>
      </c>
      <c r="L415" s="11"/>
      <c r="M415" s="11"/>
      <c r="N415" s="1225"/>
      <c r="P415" s="3551"/>
      <c r="Q415" s="1233"/>
      <c r="R415" s="26"/>
      <c r="S415" s="1236"/>
      <c r="T415" s="1236"/>
      <c r="U415" s="1236"/>
      <c r="V415" s="1236"/>
      <c r="W415" s="1237"/>
      <c r="X415" s="1236"/>
      <c r="Y415" s="1236"/>
      <c r="Z415" s="1236"/>
      <c r="AA415" s="1236"/>
      <c r="AB415" s="1234"/>
      <c r="AC415" s="1235"/>
    </row>
    <row r="416" spans="1:29" ht="15.75" x14ac:dyDescent="0.25">
      <c r="A416" s="3550"/>
      <c r="B416" s="1229"/>
      <c r="C416" s="1368"/>
      <c r="D416" s="3574" t="s">
        <v>865</v>
      </c>
      <c r="E416" s="3574"/>
      <c r="F416" s="3574"/>
      <c r="G416" s="3576" t="s">
        <v>13</v>
      </c>
      <c r="H416" s="3578">
        <v>1.5</v>
      </c>
      <c r="I416" s="1371"/>
      <c r="J416" s="3570"/>
      <c r="K416" s="1372">
        <f>H416/J415</f>
        <v>100</v>
      </c>
      <c r="L416" s="11"/>
      <c r="M416" s="11"/>
      <c r="N416" s="1225"/>
      <c r="P416" s="3551"/>
      <c r="Q416" s="1233"/>
      <c r="R416" s="26"/>
      <c r="S416" s="1236"/>
      <c r="T416" s="1236"/>
      <c r="U416" s="1236"/>
      <c r="V416" s="1236"/>
      <c r="W416" s="1237"/>
      <c r="X416" s="1236"/>
      <c r="Y416" s="1236"/>
      <c r="Z416" s="1236"/>
      <c r="AA416" s="1236"/>
      <c r="AB416" s="1234"/>
      <c r="AC416" s="1235"/>
    </row>
    <row r="417" spans="1:29" ht="15.75" x14ac:dyDescent="0.25">
      <c r="A417" s="3550"/>
      <c r="B417" s="1229"/>
      <c r="C417" s="1368"/>
      <c r="D417" s="3575"/>
      <c r="E417" s="3575"/>
      <c r="F417" s="3575"/>
      <c r="G417" s="3577"/>
      <c r="H417" s="3579"/>
      <c r="I417" s="1371"/>
      <c r="J417" s="1373"/>
      <c r="K417" s="1372"/>
      <c r="L417" s="11"/>
      <c r="M417" s="11"/>
      <c r="N417" s="1225"/>
      <c r="P417" s="3551"/>
      <c r="Q417" s="1233"/>
      <c r="R417" s="26"/>
      <c r="S417" s="1236"/>
      <c r="T417" s="1236"/>
      <c r="U417" s="1236"/>
      <c r="V417" s="1236"/>
      <c r="W417" s="1237"/>
      <c r="X417" s="1236"/>
      <c r="Y417" s="1236"/>
      <c r="Z417" s="1236"/>
      <c r="AA417" s="1236"/>
      <c r="AB417" s="1234"/>
      <c r="AC417" s="1235"/>
    </row>
    <row r="418" spans="1:29" x14ac:dyDescent="0.25">
      <c r="A418" s="3550"/>
      <c r="B418" s="1362"/>
      <c r="C418" s="1363" t="s">
        <v>860</v>
      </c>
      <c r="D418" s="1364"/>
      <c r="E418" s="1364"/>
      <c r="F418" s="1364"/>
      <c r="G418" s="1364"/>
      <c r="H418" s="1364"/>
      <c r="I418" s="1364"/>
      <c r="J418" s="1365"/>
      <c r="K418" s="1365"/>
      <c r="L418" s="1365"/>
      <c r="M418" s="1365"/>
      <c r="N418" s="1366"/>
      <c r="P418" s="3551"/>
      <c r="Q418" s="1233"/>
      <c r="R418" s="26"/>
      <c r="S418" s="1236"/>
      <c r="T418" s="1236"/>
      <c r="U418" s="1236"/>
      <c r="V418" s="1236"/>
      <c r="W418" s="1237"/>
      <c r="X418" s="1236"/>
      <c r="Y418" s="1236"/>
      <c r="Z418" s="1236"/>
      <c r="AA418" s="1236"/>
      <c r="AB418" s="1234"/>
      <c r="AC418" s="1235"/>
    </row>
    <row r="419" spans="1:29" ht="15.75" x14ac:dyDescent="0.25">
      <c r="A419" s="3550"/>
      <c r="B419" s="1229" t="s">
        <v>6</v>
      </c>
      <c r="C419" s="1288" t="s">
        <v>866</v>
      </c>
      <c r="D419" s="1224"/>
      <c r="E419" s="1224"/>
      <c r="F419" s="1224"/>
      <c r="G419" s="1224"/>
      <c r="H419" s="1224"/>
      <c r="I419" s="1224"/>
      <c r="J419" s="2392" t="s">
        <v>867</v>
      </c>
      <c r="K419" s="11"/>
      <c r="L419" s="11"/>
      <c r="M419" s="11"/>
      <c r="N419" s="1225"/>
      <c r="P419" s="3551"/>
      <c r="Q419" s="1233"/>
      <c r="R419" s="26"/>
      <c r="S419" s="1236"/>
      <c r="T419" s="1236"/>
      <c r="U419" s="1236"/>
      <c r="V419" s="1236"/>
      <c r="W419" s="1237"/>
      <c r="X419" s="1236"/>
      <c r="Y419" s="1236"/>
      <c r="Z419" s="1236"/>
      <c r="AA419" s="1236"/>
      <c r="AB419" s="1234"/>
      <c r="AC419" s="1329"/>
    </row>
    <row r="420" spans="1:29" x14ac:dyDescent="0.25">
      <c r="A420" s="3550"/>
      <c r="B420" s="1229"/>
      <c r="C420" s="1230"/>
      <c r="D420" s="1224"/>
      <c r="E420" s="1224"/>
      <c r="F420" s="1224"/>
      <c r="G420" s="1224"/>
      <c r="H420" s="1367" t="s">
        <v>863</v>
      </c>
      <c r="I420" s="1224"/>
      <c r="J420" s="2392"/>
      <c r="K420" s="3474" t="s">
        <v>868</v>
      </c>
      <c r="L420" s="3474"/>
      <c r="M420" s="11"/>
      <c r="N420" s="1225"/>
      <c r="P420" s="3551"/>
      <c r="Q420" s="1233"/>
      <c r="R420" s="26"/>
      <c r="S420" s="26"/>
      <c r="T420" s="26"/>
      <c r="U420" s="26"/>
      <c r="V420" s="26"/>
      <c r="W420" s="26"/>
      <c r="X420" s="26"/>
      <c r="Y420" s="26"/>
      <c r="Z420" s="26"/>
      <c r="AA420" s="26"/>
      <c r="AB420" s="26"/>
      <c r="AC420" s="1329"/>
    </row>
    <row r="421" spans="1:29" ht="15.75" x14ac:dyDescent="0.25">
      <c r="A421" s="3550"/>
      <c r="B421" s="1229"/>
      <c r="C421" s="1230"/>
      <c r="D421" s="1224"/>
      <c r="E421" s="1224"/>
      <c r="F421" s="1369"/>
      <c r="G421" s="1369"/>
      <c r="H421" s="1211">
        <f>B395</f>
        <v>2.0549999999999997</v>
      </c>
      <c r="J421" s="3570">
        <v>4.1000000000000002E-2</v>
      </c>
      <c r="K421" s="1370">
        <f>H421/J421</f>
        <v>50.121951219512184</v>
      </c>
      <c r="L421" s="11"/>
      <c r="M421" s="11"/>
      <c r="N421" s="1225"/>
      <c r="P421" s="3551"/>
      <c r="Q421" s="1233"/>
      <c r="R421" s="26"/>
      <c r="S421" s="26"/>
      <c r="T421" s="26"/>
      <c r="U421" s="26"/>
      <c r="V421" s="26"/>
      <c r="W421" s="26"/>
      <c r="X421" s="26"/>
      <c r="Y421" s="26"/>
      <c r="Z421" s="26"/>
      <c r="AA421" s="26"/>
      <c r="AB421" s="26"/>
      <c r="AC421" s="1329"/>
    </row>
    <row r="422" spans="1:29" ht="15.75" x14ac:dyDescent="0.25">
      <c r="A422" s="3550"/>
      <c r="B422" s="1229"/>
      <c r="C422" s="1230"/>
      <c r="D422" s="3574" t="s">
        <v>865</v>
      </c>
      <c r="E422" s="3574"/>
      <c r="F422" s="3574"/>
      <c r="G422" s="3576" t="s">
        <v>13</v>
      </c>
      <c r="H422" s="3578">
        <v>0.25</v>
      </c>
      <c r="I422" s="1371"/>
      <c r="J422" s="3570"/>
      <c r="K422" s="1374">
        <f>H422/J421</f>
        <v>6.0975609756097562</v>
      </c>
      <c r="L422" s="11"/>
      <c r="M422" s="11"/>
      <c r="N422" s="1225"/>
      <c r="P422" s="3551"/>
      <c r="Q422" s="1233"/>
      <c r="R422" s="26"/>
      <c r="S422" s="26"/>
      <c r="T422" s="26"/>
      <c r="U422" s="26"/>
      <c r="V422" s="26"/>
      <c r="W422" s="26"/>
      <c r="X422" s="26"/>
      <c r="Y422" s="26"/>
      <c r="Z422" s="26"/>
      <c r="AA422" s="26"/>
      <c r="AB422" s="26"/>
      <c r="AC422" s="1329"/>
    </row>
    <row r="423" spans="1:29" ht="15.75" thickBot="1" x14ac:dyDescent="0.3">
      <c r="A423" s="3550"/>
      <c r="B423" s="1229"/>
      <c r="C423" s="1230"/>
      <c r="D423" s="3575"/>
      <c r="E423" s="3575"/>
      <c r="F423" s="3575"/>
      <c r="G423" s="3577"/>
      <c r="H423" s="3580"/>
      <c r="I423" s="1224"/>
      <c r="J423" s="11"/>
      <c r="K423" s="11"/>
      <c r="L423" s="11"/>
      <c r="M423" s="11"/>
      <c r="N423" s="1225"/>
      <c r="P423" s="3551"/>
      <c r="Q423" s="1233"/>
      <c r="R423" s="1101" t="s">
        <v>647</v>
      </c>
      <c r="S423" s="26"/>
      <c r="T423" s="26"/>
      <c r="U423" s="26"/>
      <c r="V423" s="26"/>
      <c r="W423" s="26"/>
      <c r="X423" s="26"/>
      <c r="Y423" s="26"/>
      <c r="Z423" s="26"/>
      <c r="AA423" s="26"/>
      <c r="AB423" s="26"/>
      <c r="AC423" s="1329"/>
    </row>
    <row r="424" spans="1:29" ht="15.75" thickBot="1" x14ac:dyDescent="0.3">
      <c r="A424" s="3550"/>
      <c r="B424" s="1249"/>
      <c r="C424" s="1250"/>
      <c r="D424" s="1250"/>
      <c r="E424" s="1250"/>
      <c r="F424" s="1250"/>
      <c r="G424" s="1250"/>
      <c r="H424" s="1250"/>
      <c r="I424" s="1250"/>
      <c r="J424" s="1250"/>
      <c r="K424" s="1250"/>
      <c r="L424" s="1250"/>
      <c r="M424" s="1250"/>
      <c r="N424" s="1251"/>
      <c r="P424" s="3551"/>
      <c r="Q424" s="1233"/>
      <c r="R424" s="1101" t="s">
        <v>869</v>
      </c>
      <c r="S424" s="26"/>
      <c r="T424" s="26"/>
      <c r="U424" s="26"/>
      <c r="V424" s="26"/>
      <c r="W424" s="26"/>
      <c r="X424" s="26"/>
      <c r="Y424" s="26"/>
      <c r="Z424" s="26"/>
      <c r="AA424" s="26"/>
      <c r="AB424" s="26"/>
      <c r="AC424" s="1329"/>
    </row>
    <row r="425" spans="1:29" x14ac:dyDescent="0.25">
      <c r="A425" s="3550"/>
      <c r="B425" s="1252"/>
      <c r="C425" s="1101"/>
      <c r="D425" s="3498" t="s">
        <v>29</v>
      </c>
      <c r="E425" s="3499"/>
      <c r="F425" s="3499"/>
      <c r="G425" s="3499"/>
      <c r="H425" s="3499"/>
      <c r="I425" s="3499"/>
      <c r="J425" s="3499"/>
      <c r="K425" s="3499"/>
      <c r="L425" s="3500"/>
      <c r="M425" s="1101"/>
      <c r="N425" s="1253"/>
      <c r="P425" s="3551"/>
      <c r="Q425" s="1309"/>
      <c r="R425" s="1101" t="s">
        <v>870</v>
      </c>
      <c r="S425" s="1234"/>
      <c r="T425" s="1234"/>
      <c r="U425" s="1234"/>
      <c r="V425" s="1234"/>
      <c r="W425" s="1234"/>
      <c r="X425" s="1234"/>
      <c r="Y425" s="1234"/>
      <c r="Z425" s="1234"/>
      <c r="AA425" s="1234"/>
      <c r="AB425" s="1101"/>
      <c r="AC425" s="1235"/>
    </row>
    <row r="426" spans="1:29" x14ac:dyDescent="0.25">
      <c r="A426" s="3550"/>
      <c r="B426" s="1252"/>
      <c r="C426" s="1101"/>
      <c r="D426" s="1254" t="s">
        <v>27</v>
      </c>
      <c r="E426" s="3196" t="s">
        <v>24</v>
      </c>
      <c r="F426" s="3196" t="s">
        <v>26</v>
      </c>
      <c r="G426" s="3196" t="s">
        <v>25</v>
      </c>
      <c r="H426" s="26"/>
      <c r="I426" s="26"/>
      <c r="J426" s="24" t="s">
        <v>28</v>
      </c>
      <c r="K426" s="20" t="s">
        <v>13</v>
      </c>
      <c r="L426" s="21">
        <v>12</v>
      </c>
      <c r="M426" s="1101"/>
      <c r="N426" s="1253"/>
      <c r="P426" s="3551"/>
      <c r="Q426" s="1309"/>
      <c r="R426" s="1101" t="s">
        <v>871</v>
      </c>
      <c r="S426" s="1234"/>
      <c r="T426" s="1234"/>
      <c r="U426" s="1234"/>
      <c r="V426" s="1234"/>
      <c r="W426" s="1234"/>
      <c r="X426" s="1234"/>
      <c r="Y426" s="1234"/>
      <c r="Z426" s="1234"/>
      <c r="AA426" s="1234"/>
      <c r="AB426" s="1101"/>
      <c r="AC426" s="1235"/>
    </row>
    <row r="427" spans="1:29" x14ac:dyDescent="0.25">
      <c r="A427" s="3550"/>
      <c r="B427" s="1252"/>
      <c r="C427" s="1101"/>
      <c r="D427" s="1255" t="s">
        <v>15</v>
      </c>
      <c r="E427" s="3196"/>
      <c r="F427" s="3196"/>
      <c r="G427" s="3196"/>
      <c r="H427" s="26"/>
      <c r="I427" s="26"/>
      <c r="J427" s="15" t="s">
        <v>20</v>
      </c>
      <c r="K427" s="28">
        <f>SUM(K429:K431)</f>
        <v>5.7000000000000002E-2</v>
      </c>
      <c r="L427" s="22">
        <f>K427*L426</f>
        <v>0.68400000000000005</v>
      </c>
      <c r="M427" s="1101"/>
      <c r="N427" s="1253"/>
      <c r="P427" s="3551"/>
      <c r="Q427" s="1375"/>
      <c r="R427" s="1101"/>
      <c r="S427" s="676"/>
      <c r="T427" s="676"/>
      <c r="U427" s="676"/>
      <c r="V427" s="676"/>
      <c r="W427" s="676"/>
      <c r="X427" s="676"/>
      <c r="Y427" s="676"/>
      <c r="Z427" s="676"/>
      <c r="AA427" s="676"/>
      <c r="AB427" s="676"/>
      <c r="AC427" s="1376"/>
    </row>
    <row r="428" spans="1:29" x14ac:dyDescent="0.25">
      <c r="A428" s="3550"/>
      <c r="B428" s="1252"/>
      <c r="C428" s="1101"/>
      <c r="D428" s="3495">
        <v>2.5</v>
      </c>
      <c r="E428" s="16">
        <f>(E430/D430)*D428</f>
        <v>50</v>
      </c>
      <c r="F428" s="16">
        <f>(F430/D430)*D428</f>
        <v>80</v>
      </c>
      <c r="G428" s="16">
        <f>(G430/D430)*D428</f>
        <v>125</v>
      </c>
      <c r="H428" s="26"/>
      <c r="I428" s="26"/>
      <c r="J428" s="15" t="s">
        <v>19</v>
      </c>
      <c r="K428" s="28">
        <f>K427-K431</f>
        <v>0.05</v>
      </c>
      <c r="L428" s="22">
        <f>K428*L426</f>
        <v>0.60000000000000009</v>
      </c>
      <c r="M428" s="1101"/>
      <c r="N428" s="1253"/>
      <c r="P428" s="3551"/>
      <c r="Q428" s="1375"/>
      <c r="R428" s="1101"/>
      <c r="S428" s="676"/>
      <c r="T428" s="676"/>
      <c r="U428" s="676"/>
      <c r="V428" s="676"/>
      <c r="W428" s="676"/>
      <c r="X428" s="676"/>
      <c r="Y428" s="676"/>
      <c r="Z428" s="676"/>
      <c r="AA428" s="676"/>
      <c r="AB428" s="676"/>
      <c r="AC428" s="1376"/>
    </row>
    <row r="429" spans="1:29" x14ac:dyDescent="0.25">
      <c r="A429" s="3550"/>
      <c r="B429" s="1252"/>
      <c r="C429" s="1101"/>
      <c r="D429" s="3495"/>
      <c r="E429" s="17">
        <f>E431*E428</f>
        <v>2.5</v>
      </c>
      <c r="F429" s="17">
        <f>F431*F428</f>
        <v>2.4</v>
      </c>
      <c r="G429" s="17">
        <f>G431*G428</f>
        <v>2.5</v>
      </c>
      <c r="H429" s="26"/>
      <c r="I429" s="26"/>
      <c r="J429" s="15" t="s">
        <v>21</v>
      </c>
      <c r="K429" s="27">
        <v>0.03</v>
      </c>
      <c r="L429" s="23">
        <f>K429*L426</f>
        <v>0.36</v>
      </c>
      <c r="M429" s="1101"/>
      <c r="N429" s="1253"/>
      <c r="P429" s="3551"/>
      <c r="Q429" s="1375"/>
      <c r="R429" s="1101"/>
      <c r="S429" s="676"/>
      <c r="T429" s="676"/>
      <c r="U429" s="676"/>
      <c r="V429" s="676"/>
      <c r="W429" s="676"/>
      <c r="X429" s="676"/>
      <c r="Y429" s="676"/>
      <c r="Z429" s="676"/>
      <c r="AA429" s="676"/>
      <c r="AB429" s="676"/>
      <c r="AC429" s="1376"/>
    </row>
    <row r="430" spans="1:29" x14ac:dyDescent="0.25">
      <c r="A430" s="3550"/>
      <c r="B430" s="1252"/>
      <c r="C430" s="1101"/>
      <c r="D430" s="1256">
        <v>1</v>
      </c>
      <c r="E430" s="19">
        <v>20</v>
      </c>
      <c r="F430" s="19">
        <v>32</v>
      </c>
      <c r="G430" s="19">
        <v>50</v>
      </c>
      <c r="H430" s="26"/>
      <c r="I430" s="26"/>
      <c r="J430" s="15" t="s">
        <v>22</v>
      </c>
      <c r="K430" s="27">
        <v>0.02</v>
      </c>
      <c r="L430" s="23">
        <f>K430*L426</f>
        <v>0.24</v>
      </c>
      <c r="M430" s="1101"/>
      <c r="N430" s="1253"/>
      <c r="P430" s="3551"/>
      <c r="Q430" s="1375"/>
      <c r="R430" s="1101"/>
      <c r="S430" s="676"/>
      <c r="T430" s="676"/>
      <c r="U430" s="676"/>
      <c r="V430" s="676"/>
      <c r="W430" s="676"/>
      <c r="X430" s="676"/>
      <c r="Y430" s="676"/>
      <c r="Z430" s="676"/>
      <c r="AA430" s="676"/>
      <c r="AB430" s="676"/>
      <c r="AC430" s="1376"/>
    </row>
    <row r="431" spans="1:29" ht="15.75" thickBot="1" x14ac:dyDescent="0.3">
      <c r="A431" s="3550"/>
      <c r="B431" s="1252"/>
      <c r="C431" s="1101"/>
      <c r="D431" s="7"/>
      <c r="E431" s="25">
        <f>K428</f>
        <v>0.05</v>
      </c>
      <c r="F431" s="25">
        <f>K429</f>
        <v>0.03</v>
      </c>
      <c r="G431" s="25">
        <f>K430</f>
        <v>0.02</v>
      </c>
      <c r="H431" s="26"/>
      <c r="I431" s="26"/>
      <c r="J431" s="15" t="s">
        <v>23</v>
      </c>
      <c r="K431" s="27">
        <v>7.0000000000000001E-3</v>
      </c>
      <c r="L431" s="23">
        <f>K431*L426</f>
        <v>8.4000000000000005E-2</v>
      </c>
      <c r="M431" s="1101"/>
      <c r="N431" s="1253"/>
      <c r="P431" s="3551"/>
      <c r="Q431" s="1375"/>
      <c r="R431" s="1101"/>
      <c r="S431" s="676"/>
      <c r="T431" s="676"/>
      <c r="U431" s="676"/>
      <c r="V431" s="676"/>
      <c r="W431" s="676"/>
      <c r="X431" s="676"/>
      <c r="Y431" s="676"/>
      <c r="Z431" s="676"/>
      <c r="AA431" s="676"/>
      <c r="AB431" s="676"/>
      <c r="AC431" s="1376"/>
    </row>
    <row r="432" spans="1:29" x14ac:dyDescent="0.25">
      <c r="A432" s="3550"/>
      <c r="B432" s="1252"/>
      <c r="C432" s="1101"/>
      <c r="D432" s="3230" t="s">
        <v>33</v>
      </c>
      <c r="E432" s="3231"/>
      <c r="F432" s="3231"/>
      <c r="G432" s="3231"/>
      <c r="H432" s="3231"/>
      <c r="I432" s="3231"/>
      <c r="J432" s="3231"/>
      <c r="K432" s="3231"/>
      <c r="L432" s="3232"/>
      <c r="M432" s="1101"/>
      <c r="N432" s="1253"/>
      <c r="P432" s="3551"/>
      <c r="Q432" s="1375"/>
      <c r="R432" s="1101"/>
      <c r="S432" s="676"/>
      <c r="T432" s="676"/>
      <c r="U432" s="676"/>
      <c r="V432" s="676"/>
      <c r="W432" s="676"/>
      <c r="X432" s="676"/>
      <c r="Y432" s="676"/>
      <c r="Z432" s="676"/>
      <c r="AA432" s="676"/>
      <c r="AB432" s="676"/>
      <c r="AC432" s="1376"/>
    </row>
    <row r="433" spans="1:29" ht="15.75" thickBot="1" x14ac:dyDescent="0.3">
      <c r="A433" s="3550"/>
      <c r="B433" s="1252"/>
      <c r="C433" s="1101"/>
      <c r="D433" s="3198" t="s">
        <v>34</v>
      </c>
      <c r="E433" s="3199"/>
      <c r="F433" s="3199"/>
      <c r="G433" s="3199"/>
      <c r="H433" s="3199"/>
      <c r="I433" s="3199"/>
      <c r="J433" s="3199"/>
      <c r="K433" s="3199"/>
      <c r="L433" s="3200"/>
      <c r="M433" s="1101"/>
      <c r="N433" s="1253"/>
      <c r="P433" s="3551"/>
      <c r="Q433" s="1375"/>
      <c r="R433" s="1101"/>
      <c r="S433" s="676"/>
      <c r="T433" s="676"/>
      <c r="U433" s="676"/>
      <c r="V433" s="676"/>
      <c r="W433" s="676"/>
      <c r="X433" s="676"/>
      <c r="Y433" s="676"/>
      <c r="Z433" s="676"/>
      <c r="AA433" s="676"/>
      <c r="AB433" s="676"/>
      <c r="AC433" s="1376"/>
    </row>
    <row r="434" spans="1:29" x14ac:dyDescent="0.25">
      <c r="A434" s="3550"/>
      <c r="B434" s="3476" t="s">
        <v>9</v>
      </c>
      <c r="C434" s="3477"/>
      <c r="D434" s="3477"/>
      <c r="E434" s="3477"/>
      <c r="F434" s="3477"/>
      <c r="G434" s="3477"/>
      <c r="H434" s="3477"/>
      <c r="I434" s="3477"/>
      <c r="J434" s="3477"/>
      <c r="K434" s="3477"/>
      <c r="L434" s="3477"/>
      <c r="M434" s="3477"/>
      <c r="N434" s="3478"/>
      <c r="P434" s="3551"/>
      <c r="Q434" s="1375"/>
      <c r="R434" s="1101"/>
      <c r="S434" s="676"/>
      <c r="T434" s="676"/>
      <c r="U434" s="676"/>
      <c r="V434" s="676"/>
      <c r="W434" s="676"/>
      <c r="X434" s="676"/>
      <c r="Y434" s="676"/>
      <c r="Z434" s="676"/>
      <c r="AA434" s="676"/>
      <c r="AB434" s="676"/>
      <c r="AC434" s="1376"/>
    </row>
    <row r="435" spans="1:29" ht="15.75" thickBot="1" x14ac:dyDescent="0.3">
      <c r="A435" s="3550"/>
      <c r="B435" s="1961"/>
      <c r="C435" s="1962"/>
      <c r="D435" s="1962"/>
      <c r="E435" s="1962"/>
      <c r="F435" s="1962"/>
      <c r="G435" s="1962"/>
      <c r="H435" s="1962"/>
      <c r="I435" s="1962"/>
      <c r="J435" s="1962"/>
      <c r="K435" s="1962"/>
      <c r="L435" s="1962"/>
      <c r="M435" s="1962"/>
      <c r="N435" s="1963"/>
      <c r="P435" s="3551"/>
      <c r="Q435" s="1377"/>
      <c r="R435" s="1378"/>
      <c r="S435" s="1378"/>
      <c r="T435" s="1378"/>
      <c r="U435" s="1378"/>
      <c r="V435" s="1378"/>
      <c r="W435" s="1378"/>
      <c r="X435" s="1378"/>
      <c r="Y435" s="1378"/>
      <c r="Z435" s="1378"/>
      <c r="AA435" s="1378"/>
      <c r="AB435" s="1378"/>
      <c r="AC435" s="1379"/>
    </row>
    <row r="437" spans="1:29" ht="18.75" x14ac:dyDescent="0.25">
      <c r="A437" s="1380" t="s">
        <v>0</v>
      </c>
      <c r="B437" s="3585" t="str">
        <f>B440</f>
        <v>MASSÉ AMANDE</v>
      </c>
      <c r="C437" s="3585"/>
      <c r="D437" s="3585"/>
      <c r="E437" s="3585"/>
      <c r="F437" s="3585"/>
      <c r="G437" s="3585"/>
      <c r="H437" s="3585"/>
      <c r="I437" s="3585"/>
      <c r="J437" s="3585"/>
      <c r="K437" s="3585"/>
      <c r="L437" s="3585"/>
      <c r="M437" s="3585"/>
      <c r="N437" s="3585"/>
    </row>
    <row r="438" spans="1:29" x14ac:dyDescent="0.25">
      <c r="A438" s="3616" t="str">
        <f>B440</f>
        <v>MASSÉ AMANDE</v>
      </c>
      <c r="B438" s="3443" t="s">
        <v>629</v>
      </c>
      <c r="C438" s="2374"/>
      <c r="D438" s="2374"/>
      <c r="E438" s="2374"/>
      <c r="F438" s="2374"/>
      <c r="G438" s="2374"/>
      <c r="H438" s="2374"/>
      <c r="I438" s="2374"/>
      <c r="J438" s="2374"/>
      <c r="K438" s="2374"/>
      <c r="L438" s="2374"/>
      <c r="M438" s="2374"/>
      <c r="N438" s="3444"/>
    </row>
    <row r="439" spans="1:29" ht="15.75" thickBot="1" x14ac:dyDescent="0.3">
      <c r="A439" s="3616"/>
      <c r="B439" s="3443"/>
      <c r="C439" s="2374"/>
      <c r="D439" s="2374"/>
      <c r="E439" s="2374"/>
      <c r="F439" s="2374"/>
      <c r="G439" s="2374"/>
      <c r="H439" s="2374"/>
      <c r="I439" s="2374"/>
      <c r="J439" s="2374"/>
      <c r="K439" s="2374"/>
      <c r="L439" s="2374"/>
      <c r="M439" s="2374"/>
      <c r="N439" s="3444"/>
    </row>
    <row r="440" spans="1:29" x14ac:dyDescent="0.25">
      <c r="A440" s="3616"/>
      <c r="B440" s="3586" t="s">
        <v>872</v>
      </c>
      <c r="C440" s="3586"/>
      <c r="D440" s="3586"/>
      <c r="E440" s="3586"/>
      <c r="F440" s="3586"/>
      <c r="G440" s="3586"/>
      <c r="H440" s="3586"/>
      <c r="I440" s="3587"/>
      <c r="J440" s="3592" t="s">
        <v>873</v>
      </c>
      <c r="K440" s="3593"/>
      <c r="L440" s="3593"/>
      <c r="M440" s="3598">
        <v>1</v>
      </c>
      <c r="N440" s="3601" t="s">
        <v>32</v>
      </c>
    </row>
    <row r="441" spans="1:29" x14ac:dyDescent="0.25">
      <c r="A441" s="3616"/>
      <c r="B441" s="3588"/>
      <c r="C441" s="3588"/>
      <c r="D441" s="3588"/>
      <c r="E441" s="3588"/>
      <c r="F441" s="3588"/>
      <c r="G441" s="3588"/>
      <c r="H441" s="3588"/>
      <c r="I441" s="3589"/>
      <c r="J441" s="3594"/>
      <c r="K441" s="3595"/>
      <c r="L441" s="3595"/>
      <c r="M441" s="3599"/>
      <c r="N441" s="3602"/>
    </row>
    <row r="442" spans="1:29" ht="15.75" thickBot="1" x14ac:dyDescent="0.3">
      <c r="A442" s="3616"/>
      <c r="B442" s="3590"/>
      <c r="C442" s="3590"/>
      <c r="D442" s="3590"/>
      <c r="E442" s="3590"/>
      <c r="F442" s="3590"/>
      <c r="G442" s="3590"/>
      <c r="H442" s="3590"/>
      <c r="I442" s="3591"/>
      <c r="J442" s="3596"/>
      <c r="K442" s="3597"/>
      <c r="L442" s="3597"/>
      <c r="M442" s="3600"/>
      <c r="N442" s="3603"/>
    </row>
    <row r="443" spans="1:29" x14ac:dyDescent="0.25">
      <c r="A443" s="3616"/>
      <c r="B443" s="1381" t="s">
        <v>874</v>
      </c>
      <c r="C443" s="3604"/>
      <c r="D443" s="3604"/>
      <c r="E443" s="3604"/>
      <c r="F443" s="3604"/>
      <c r="G443" s="3604"/>
      <c r="H443" s="3604"/>
      <c r="I443" s="3604"/>
      <c r="J443" s="3605"/>
      <c r="K443" s="3605"/>
      <c r="L443" s="3605"/>
      <c r="M443" s="3605"/>
      <c r="N443" s="3605"/>
    </row>
    <row r="444" spans="1:29" x14ac:dyDescent="0.25">
      <c r="A444" s="3616"/>
      <c r="B444" s="1382"/>
      <c r="C444" s="3605"/>
      <c r="D444" s="3605"/>
      <c r="E444" s="3605"/>
      <c r="F444" s="3605"/>
      <c r="G444" s="3605"/>
      <c r="H444" s="3605"/>
      <c r="I444" s="3605"/>
      <c r="J444" s="3605"/>
      <c r="K444" s="3605"/>
      <c r="L444" s="3605"/>
      <c r="M444" s="3605"/>
      <c r="N444" s="3605"/>
    </row>
    <row r="445" spans="1:29" ht="18.75" x14ac:dyDescent="0.25">
      <c r="A445" s="3616"/>
      <c r="B445" s="1383" t="s">
        <v>16</v>
      </c>
      <c r="C445" s="1383"/>
      <c r="D445" s="1383"/>
      <c r="E445" s="1384"/>
      <c r="F445" s="1384"/>
      <c r="G445" s="1385" t="s">
        <v>875</v>
      </c>
      <c r="H445" s="1384"/>
      <c r="I445" s="3581" t="s">
        <v>656</v>
      </c>
      <c r="J445" s="3581"/>
      <c r="K445" s="3581"/>
      <c r="L445" s="3581"/>
      <c r="M445" s="3581"/>
      <c r="N445" s="3581"/>
    </row>
    <row r="446" spans="1:29" ht="15.75" x14ac:dyDescent="0.25">
      <c r="A446" s="3616"/>
      <c r="B446" s="1386" t="s">
        <v>15</v>
      </c>
      <c r="C446" s="3582" t="s">
        <v>636</v>
      </c>
      <c r="D446" s="3582"/>
      <c r="E446" s="3582"/>
      <c r="F446" s="3582"/>
      <c r="G446" s="3" t="s">
        <v>15</v>
      </c>
      <c r="H446" s="1387"/>
      <c r="I446" s="3583" t="s">
        <v>876</v>
      </c>
      <c r="J446" s="3583"/>
      <c r="K446" s="3583"/>
      <c r="L446" s="3583"/>
      <c r="M446" s="3583"/>
      <c r="N446" s="3583"/>
    </row>
    <row r="447" spans="1:29" ht="15.75" x14ac:dyDescent="0.25">
      <c r="A447" s="3616"/>
      <c r="B447" s="1388">
        <v>0.25</v>
      </c>
      <c r="C447" s="3584" t="s">
        <v>877</v>
      </c>
      <c r="D447" s="3584"/>
      <c r="E447" s="3584"/>
      <c r="F447" s="1082">
        <f>IF(B447="",0,(B447/B455)*M440)</f>
        <v>0.5</v>
      </c>
      <c r="G447" s="1155">
        <v>1</v>
      </c>
      <c r="H447" s="1389">
        <f t="shared" ref="H447:H453" si="22">F447*G447</f>
        <v>0.5</v>
      </c>
      <c r="I447" s="3406"/>
      <c r="J447" s="3406"/>
      <c r="K447" s="3406"/>
      <c r="L447" s="3406"/>
      <c r="M447" s="3406"/>
      <c r="N447" s="3406"/>
    </row>
    <row r="448" spans="1:29" ht="15.75" x14ac:dyDescent="0.25">
      <c r="A448" s="3616"/>
      <c r="B448" s="1388">
        <v>0.1</v>
      </c>
      <c r="C448" s="3584" t="s">
        <v>665</v>
      </c>
      <c r="D448" s="3584"/>
      <c r="E448" s="3584"/>
      <c r="F448" s="1082">
        <f>IF(B448="",0,(B448/B455)*M440)</f>
        <v>0.2</v>
      </c>
      <c r="G448" s="1155">
        <v>1</v>
      </c>
      <c r="H448" s="1389">
        <f t="shared" si="22"/>
        <v>0.2</v>
      </c>
      <c r="I448" s="3406"/>
      <c r="J448" s="3406"/>
      <c r="K448" s="3406"/>
      <c r="L448" s="3406"/>
      <c r="M448" s="3406"/>
      <c r="N448" s="3406"/>
    </row>
    <row r="449" spans="1:14" ht="15.75" x14ac:dyDescent="0.25">
      <c r="A449" s="3616"/>
      <c r="B449" s="1388">
        <v>0.05</v>
      </c>
      <c r="C449" s="3584" t="s">
        <v>878</v>
      </c>
      <c r="D449" s="3584"/>
      <c r="E449" s="3584"/>
      <c r="F449" s="1082">
        <f>IF(B449="",0,(B449/B455)*M440)</f>
        <v>0.1</v>
      </c>
      <c r="G449" s="1155">
        <v>1</v>
      </c>
      <c r="H449" s="1389">
        <f t="shared" si="22"/>
        <v>0.1</v>
      </c>
      <c r="I449" s="3406"/>
      <c r="J449" s="3406"/>
      <c r="K449" s="3406"/>
      <c r="L449" s="3406"/>
      <c r="M449" s="3406"/>
      <c r="N449" s="3406"/>
    </row>
    <row r="450" spans="1:14" ht="15.75" x14ac:dyDescent="0.25">
      <c r="A450" s="3616"/>
      <c r="B450" s="1388">
        <v>0.1</v>
      </c>
      <c r="C450" s="3584" t="s">
        <v>879</v>
      </c>
      <c r="D450" s="3584"/>
      <c r="E450" s="3584"/>
      <c r="F450" s="1082">
        <f>IF(B450="",0,(B450/B455)*M440)</f>
        <v>0.2</v>
      </c>
      <c r="G450" s="1155">
        <v>1</v>
      </c>
      <c r="H450" s="1389">
        <f t="shared" si="22"/>
        <v>0.2</v>
      </c>
      <c r="I450" s="3406"/>
      <c r="J450" s="3406"/>
      <c r="K450" s="3406"/>
      <c r="L450" s="3406"/>
      <c r="M450" s="3406"/>
      <c r="N450" s="3406"/>
    </row>
    <row r="451" spans="1:14" ht="15.75" x14ac:dyDescent="0.25">
      <c r="A451" s="3616"/>
      <c r="B451" s="1388"/>
      <c r="C451" s="3584" t="s">
        <v>880</v>
      </c>
      <c r="D451" s="3584"/>
      <c r="E451" s="3584"/>
      <c r="F451" s="1082">
        <f>IF(B451="",0,(B451/B455)*M440)</f>
        <v>0</v>
      </c>
      <c r="G451" s="1155"/>
      <c r="H451" s="1389">
        <f t="shared" si="22"/>
        <v>0</v>
      </c>
      <c r="I451" s="3406"/>
      <c r="J451" s="3406"/>
      <c r="K451" s="3406"/>
      <c r="L451" s="3406"/>
      <c r="M451" s="3406"/>
      <c r="N451" s="3406"/>
    </row>
    <row r="452" spans="1:14" ht="15.75" x14ac:dyDescent="0.25">
      <c r="A452" s="3616"/>
      <c r="B452" s="1388"/>
      <c r="C452" s="3584"/>
      <c r="D452" s="3584"/>
      <c r="E452" s="3584"/>
      <c r="F452" s="1082">
        <f>IF(B452="",0,(B452/B455)*M440)</f>
        <v>0</v>
      </c>
      <c r="G452" s="1155"/>
      <c r="H452" s="1389">
        <f t="shared" si="22"/>
        <v>0</v>
      </c>
      <c r="J452" s="1101"/>
      <c r="K452" s="1101"/>
      <c r="L452" s="1075"/>
      <c r="M452" s="1101"/>
      <c r="N452" s="1101"/>
    </row>
    <row r="453" spans="1:14" ht="15.75" x14ac:dyDescent="0.25">
      <c r="A453" s="3616"/>
      <c r="B453" s="1388"/>
      <c r="C453" s="3584"/>
      <c r="D453" s="3584"/>
      <c r="E453" s="3584"/>
      <c r="F453" s="1082">
        <f>IF(B453="",0,(B453/B455)*M440)</f>
        <v>0</v>
      </c>
      <c r="G453" s="1155"/>
      <c r="H453" s="1389">
        <f t="shared" si="22"/>
        <v>0</v>
      </c>
      <c r="I453" s="1117"/>
      <c r="J453" s="1101"/>
      <c r="K453" s="1101"/>
      <c r="L453" s="1075"/>
      <c r="M453" s="1101"/>
      <c r="N453" s="1101"/>
    </row>
    <row r="454" spans="1:14" ht="15.75" x14ac:dyDescent="0.25">
      <c r="A454" s="3616"/>
      <c r="B454" s="1388"/>
      <c r="C454" s="1390"/>
      <c r="D454" s="1390"/>
      <c r="E454" s="1390"/>
      <c r="F454" s="1390"/>
      <c r="G454" s="1390"/>
      <c r="H454" s="1390"/>
      <c r="I454" s="1390"/>
      <c r="J454" s="1391"/>
      <c r="K454" s="1391"/>
      <c r="L454" s="1391"/>
      <c r="M454" s="1391"/>
      <c r="N454" s="1391"/>
    </row>
    <row r="455" spans="1:14" ht="15.75" x14ac:dyDescent="0.25">
      <c r="A455" s="3616"/>
      <c r="B455" s="1392">
        <f>SUM(B447:B453)</f>
        <v>0.5</v>
      </c>
      <c r="C455" s="1393" t="s">
        <v>881</v>
      </c>
      <c r="D455" s="1394"/>
      <c r="E455" s="1394"/>
      <c r="F455" s="1394"/>
      <c r="G455" s="1395" t="s">
        <v>882</v>
      </c>
      <c r="H455" s="1396">
        <f>SUM(H447:H453)</f>
        <v>1</v>
      </c>
      <c r="I455" s="1394"/>
      <c r="J455" s="1394"/>
      <c r="K455" s="1397" t="s">
        <v>883</v>
      </c>
      <c r="L455" s="1398">
        <v>2.5</v>
      </c>
      <c r="M455" s="3606">
        <f>H455*L455</f>
        <v>2.5</v>
      </c>
      <c r="N455" s="3606"/>
    </row>
    <row r="456" spans="1:14" x14ac:dyDescent="0.25">
      <c r="A456" s="3616"/>
      <c r="B456" s="1114" t="s">
        <v>1</v>
      </c>
      <c r="C456" s="1095" t="s">
        <v>719</v>
      </c>
      <c r="D456" s="1096"/>
      <c r="E456" s="1096"/>
      <c r="F456" s="1096"/>
      <c r="G456" s="1096"/>
      <c r="H456" s="1096"/>
      <c r="I456" s="1096"/>
      <c r="J456" s="1101" t="s">
        <v>647</v>
      </c>
      <c r="K456" s="1096"/>
      <c r="L456" s="1096"/>
      <c r="M456" s="1096"/>
      <c r="N456" s="1096"/>
    </row>
    <row r="457" spans="1:14" x14ac:dyDescent="0.25">
      <c r="A457" s="3616"/>
      <c r="B457" s="1959" t="s">
        <v>9</v>
      </c>
      <c r="C457" s="1959"/>
      <c r="D457" s="1959"/>
      <c r="E457" s="1959"/>
      <c r="F457" s="1959"/>
      <c r="G457" s="1959"/>
      <c r="H457" s="1959"/>
      <c r="I457" s="1959"/>
      <c r="J457" s="1959"/>
      <c r="K457" s="1959"/>
      <c r="L457" s="1959"/>
      <c r="M457" s="1959"/>
      <c r="N457" s="1959"/>
    </row>
    <row r="458" spans="1:14" x14ac:dyDescent="0.25">
      <c r="A458" s="3616"/>
      <c r="B458" s="3548"/>
      <c r="C458" s="3548"/>
      <c r="D458" s="3548"/>
      <c r="E458" s="3548"/>
      <c r="F458" s="3548"/>
      <c r="G458" s="3548"/>
      <c r="H458" s="3548"/>
      <c r="I458" s="3548"/>
      <c r="J458" s="3548"/>
      <c r="K458" s="3548"/>
      <c r="L458" s="3548"/>
      <c r="M458" s="3548"/>
      <c r="N458" s="3548"/>
    </row>
    <row r="460" spans="1:14" x14ac:dyDescent="0.25">
      <c r="A460" s="765" t="s">
        <v>0</v>
      </c>
      <c r="B460" s="3529" t="s">
        <v>884</v>
      </c>
      <c r="C460" s="3529"/>
      <c r="D460" s="3529"/>
      <c r="E460" s="3529"/>
      <c r="F460" s="3529"/>
      <c r="G460" s="3529"/>
      <c r="H460" s="3529"/>
      <c r="I460" s="3529"/>
      <c r="J460" s="3529"/>
      <c r="K460" s="3529"/>
      <c r="L460" s="3529"/>
      <c r="M460" s="3529"/>
      <c r="N460" s="3529"/>
    </row>
    <row r="461" spans="1:14" x14ac:dyDescent="0.25">
      <c r="A461" s="3607" t="s">
        <v>884</v>
      </c>
      <c r="B461" s="3608" t="s">
        <v>884</v>
      </c>
      <c r="C461" s="3609"/>
      <c r="D461" s="3609"/>
      <c r="E461" s="3609"/>
      <c r="F461" s="3609"/>
      <c r="G461" s="3609"/>
      <c r="H461" s="3609"/>
      <c r="I461" s="3609"/>
      <c r="J461" s="3609"/>
      <c r="K461" s="3609"/>
      <c r="L461" s="3609"/>
      <c r="M461" s="3609"/>
      <c r="N461" s="3610"/>
    </row>
    <row r="462" spans="1:14" x14ac:dyDescent="0.25">
      <c r="A462" s="3607"/>
      <c r="B462" s="3611"/>
      <c r="C462" s="3612"/>
      <c r="D462" s="3612"/>
      <c r="E462" s="3612"/>
      <c r="F462" s="3612"/>
      <c r="G462" s="3612"/>
      <c r="H462" s="3612"/>
      <c r="I462" s="3612"/>
      <c r="J462" s="3612"/>
      <c r="K462" s="3612"/>
      <c r="L462" s="3612"/>
      <c r="M462" s="3612"/>
      <c r="N462" s="3613"/>
    </row>
    <row r="463" spans="1:14" x14ac:dyDescent="0.25">
      <c r="A463" s="3607"/>
      <c r="B463" s="1399"/>
      <c r="C463" s="1101"/>
      <c r="D463" s="1101"/>
      <c r="E463" s="1101"/>
      <c r="F463" s="1101"/>
      <c r="G463" s="1101"/>
      <c r="H463" s="1101"/>
      <c r="I463" s="1101"/>
      <c r="J463" s="1101"/>
      <c r="K463" s="1101"/>
      <c r="L463" s="1101"/>
      <c r="M463" s="1101"/>
      <c r="N463" s="1400"/>
    </row>
    <row r="464" spans="1:14" x14ac:dyDescent="0.25">
      <c r="A464" s="3607"/>
      <c r="B464" s="1401" t="s">
        <v>1</v>
      </c>
      <c r="C464" s="1337" t="s">
        <v>885</v>
      </c>
      <c r="D464" s="1101"/>
      <c r="E464" s="1101"/>
      <c r="F464" s="1101"/>
      <c r="G464" s="1402" t="s">
        <v>6</v>
      </c>
      <c r="H464" s="1337" t="s">
        <v>886</v>
      </c>
      <c r="I464" s="26"/>
      <c r="J464" s="1337"/>
      <c r="K464" s="1337"/>
      <c r="L464" s="1337"/>
      <c r="M464" s="1337"/>
      <c r="N464" s="1403"/>
    </row>
    <row r="465" spans="1:29" x14ac:dyDescent="0.25">
      <c r="A465" s="3607"/>
      <c r="B465" s="1401" t="s">
        <v>2</v>
      </c>
      <c r="C465" s="1337" t="s">
        <v>887</v>
      </c>
      <c r="D465" s="1101"/>
      <c r="E465" s="1101"/>
      <c r="F465" s="1101"/>
      <c r="G465" s="1402" t="s">
        <v>7</v>
      </c>
      <c r="H465" s="1337" t="s">
        <v>888</v>
      </c>
      <c r="I465" s="26"/>
      <c r="J465" s="1337"/>
      <c r="K465" s="1337"/>
      <c r="L465" s="1337"/>
      <c r="M465" s="1337"/>
      <c r="N465" s="1403"/>
    </row>
    <row r="466" spans="1:29" x14ac:dyDescent="0.25">
      <c r="A466" s="3607"/>
      <c r="B466" s="1401" t="s">
        <v>3</v>
      </c>
      <c r="C466" s="1337" t="s">
        <v>889</v>
      </c>
      <c r="D466" s="1101"/>
      <c r="E466" s="1101"/>
      <c r="F466" s="1101"/>
      <c r="G466" s="1402" t="s">
        <v>8</v>
      </c>
      <c r="H466" s="1337" t="s">
        <v>890</v>
      </c>
      <c r="I466" s="1337"/>
      <c r="J466" s="1337"/>
      <c r="K466" s="1337"/>
      <c r="L466" s="1337"/>
      <c r="M466" s="1337"/>
      <c r="N466" s="1403"/>
    </row>
    <row r="467" spans="1:29" x14ac:dyDescent="0.25">
      <c r="A467" s="3607"/>
      <c r="B467" s="1401" t="s">
        <v>4</v>
      </c>
      <c r="C467" s="1337" t="s">
        <v>891</v>
      </c>
      <c r="D467" s="1101"/>
      <c r="E467" s="1101"/>
      <c r="F467" s="1101"/>
      <c r="G467" s="1402" t="s">
        <v>30</v>
      </c>
      <c r="H467" s="1337" t="s">
        <v>892</v>
      </c>
      <c r="I467" s="26"/>
      <c r="J467" s="1337"/>
      <c r="K467" s="1337"/>
      <c r="L467" s="1337"/>
      <c r="M467" s="1337"/>
      <c r="N467" s="1403"/>
    </row>
    <row r="468" spans="1:29" x14ac:dyDescent="0.25">
      <c r="A468" s="3607"/>
      <c r="B468" s="1401" t="s">
        <v>5</v>
      </c>
      <c r="C468" s="1337" t="s">
        <v>893</v>
      </c>
      <c r="D468" s="1101"/>
      <c r="E468" s="1101"/>
      <c r="F468" s="1101"/>
      <c r="G468" s="3375" t="s">
        <v>31</v>
      </c>
      <c r="H468" s="3614" t="s">
        <v>894</v>
      </c>
      <c r="I468" s="3614"/>
      <c r="J468" s="3614"/>
      <c r="K468" s="3614"/>
      <c r="L468" s="3614"/>
      <c r="M468" s="3614"/>
      <c r="N468" s="3615"/>
    </row>
    <row r="469" spans="1:29" x14ac:dyDescent="0.25">
      <c r="A469" s="3607"/>
      <c r="B469" s="1399"/>
      <c r="C469" s="26"/>
      <c r="D469" s="1101"/>
      <c r="E469" s="1101"/>
      <c r="F469" s="1101"/>
      <c r="G469" s="3375"/>
      <c r="H469" s="3614"/>
      <c r="I469" s="3614"/>
      <c r="J469" s="3614"/>
      <c r="K469" s="3614"/>
      <c r="L469" s="3614"/>
      <c r="M469" s="3614"/>
      <c r="N469" s="3615"/>
    </row>
    <row r="470" spans="1:29" x14ac:dyDescent="0.25">
      <c r="A470" s="3607"/>
      <c r="B470" s="3542" t="s">
        <v>795</v>
      </c>
      <c r="C470" s="3542"/>
      <c r="D470" s="3542"/>
      <c r="E470" s="3542"/>
      <c r="F470" s="3542"/>
      <c r="G470" s="3542"/>
      <c r="H470" s="3542"/>
      <c r="I470" s="3542"/>
      <c r="J470" s="3542"/>
      <c r="K470" s="3542"/>
      <c r="L470" s="3542"/>
      <c r="M470" s="3542"/>
      <c r="N470" s="3542"/>
    </row>
    <row r="472" spans="1:29" x14ac:dyDescent="0.25">
      <c r="A472" s="765" t="s">
        <v>0</v>
      </c>
      <c r="B472" s="3529" t="s">
        <v>895</v>
      </c>
      <c r="C472" s="3529"/>
      <c r="D472" s="3529"/>
      <c r="E472" s="3529"/>
      <c r="F472" s="3529"/>
      <c r="G472" s="3529"/>
      <c r="H472" s="3529"/>
      <c r="I472" s="3529"/>
      <c r="J472" s="3529"/>
      <c r="K472" s="3529"/>
      <c r="L472" s="3529"/>
      <c r="M472" s="3529"/>
      <c r="N472" s="3529"/>
    </row>
    <row r="473" spans="1:29" x14ac:dyDescent="0.25">
      <c r="A473" s="3607" t="s">
        <v>895</v>
      </c>
      <c r="B473" s="3608" t="s">
        <v>895</v>
      </c>
      <c r="C473" s="3609"/>
      <c r="D473" s="3609"/>
      <c r="E473" s="3609"/>
      <c r="F473" s="3609"/>
      <c r="G473" s="3609"/>
      <c r="H473" s="3609"/>
      <c r="I473" s="3609"/>
      <c r="J473" s="3609"/>
      <c r="K473" s="3609"/>
      <c r="L473" s="3609"/>
      <c r="M473" s="3609"/>
      <c r="N473" s="3610"/>
    </row>
    <row r="474" spans="1:29" x14ac:dyDescent="0.25">
      <c r="A474" s="3607"/>
      <c r="B474" s="3611"/>
      <c r="C474" s="3612"/>
      <c r="D474" s="3612"/>
      <c r="E474" s="3612"/>
      <c r="F474" s="3612"/>
      <c r="G474" s="3612"/>
      <c r="H474" s="3612"/>
      <c r="I474" s="3612"/>
      <c r="J474" s="3612"/>
      <c r="K474" s="3612"/>
      <c r="L474" s="3612"/>
      <c r="M474" s="3612"/>
      <c r="N474" s="3613"/>
    </row>
    <row r="475" spans="1:29" x14ac:dyDescent="0.25">
      <c r="A475" s="3607"/>
      <c r="B475" s="1399"/>
      <c r="C475" s="1101"/>
      <c r="D475" s="1101"/>
      <c r="E475" s="1101"/>
      <c r="F475" s="1101"/>
      <c r="G475" s="1101"/>
      <c r="H475" s="1101"/>
      <c r="I475" s="1101"/>
      <c r="J475" s="1101"/>
      <c r="K475" s="1101"/>
      <c r="L475" s="1101"/>
      <c r="M475" s="1101"/>
      <c r="N475" s="1400"/>
    </row>
    <row r="476" spans="1:29" ht="15.75" thickBot="1" x14ac:dyDescent="0.3">
      <c r="A476" s="3607"/>
      <c r="B476" s="1401" t="s">
        <v>1</v>
      </c>
      <c r="C476" s="1337" t="s">
        <v>896</v>
      </c>
      <c r="D476" s="1101"/>
      <c r="E476" s="1101"/>
      <c r="F476" s="1101"/>
      <c r="G476" s="26"/>
      <c r="H476" s="1296" t="s">
        <v>4</v>
      </c>
      <c r="I476" s="26" t="s">
        <v>897</v>
      </c>
      <c r="J476" s="1404"/>
      <c r="K476" s="1404"/>
      <c r="L476" s="1404"/>
      <c r="M476" s="1404"/>
      <c r="N476" s="1405"/>
    </row>
    <row r="477" spans="1:29" x14ac:dyDescent="0.25">
      <c r="A477" s="3607"/>
      <c r="B477" s="3617" t="s">
        <v>2</v>
      </c>
      <c r="C477" s="3614" t="s">
        <v>898</v>
      </c>
      <c r="D477" s="3614"/>
      <c r="E477" s="3614"/>
      <c r="F477" s="3614"/>
      <c r="G477" s="3614"/>
      <c r="H477" s="1296" t="s">
        <v>5</v>
      </c>
      <c r="I477" s="1404" t="s">
        <v>899</v>
      </c>
      <c r="J477" s="1404"/>
      <c r="K477" s="1404"/>
      <c r="L477" s="1404"/>
      <c r="M477" s="1404"/>
      <c r="N477" s="1405"/>
      <c r="P477" s="3331" t="s">
        <v>612</v>
      </c>
      <c r="Q477" s="3332"/>
      <c r="R477" s="3332"/>
      <c r="S477" s="3332"/>
      <c r="T477" s="3332"/>
      <c r="U477" s="3332"/>
      <c r="V477" s="3332"/>
      <c r="W477" s="3332"/>
      <c r="X477" s="3332"/>
      <c r="Y477" s="3332"/>
      <c r="Z477" s="3332"/>
      <c r="AA477" s="3332"/>
      <c r="AB477" s="3332"/>
      <c r="AC477" s="3333"/>
    </row>
    <row r="478" spans="1:29" x14ac:dyDescent="0.25">
      <c r="A478" s="3607"/>
      <c r="B478" s="3617"/>
      <c r="C478" s="3614"/>
      <c r="D478" s="3614"/>
      <c r="E478" s="3614"/>
      <c r="F478" s="3614"/>
      <c r="G478" s="3614"/>
      <c r="H478" s="1296" t="s">
        <v>6</v>
      </c>
      <c r="I478" s="1337" t="s">
        <v>900</v>
      </c>
      <c r="J478" s="26"/>
      <c r="K478" s="1337"/>
      <c r="L478" s="1337"/>
      <c r="M478" s="1337"/>
      <c r="N478" s="1403"/>
      <c r="P478" s="3334"/>
      <c r="Q478" s="3335"/>
      <c r="R478" s="3335"/>
      <c r="S478" s="3335"/>
      <c r="T478" s="3335"/>
      <c r="U478" s="3335"/>
      <c r="V478" s="3335"/>
      <c r="W478" s="3335"/>
      <c r="X478" s="3335"/>
      <c r="Y478" s="3335"/>
      <c r="Z478" s="3335"/>
      <c r="AA478" s="3335"/>
      <c r="AB478" s="3335"/>
      <c r="AC478" s="3336"/>
    </row>
    <row r="479" spans="1:29" ht="15.75" thickBot="1" x14ac:dyDescent="0.3">
      <c r="A479" s="3607"/>
      <c r="B479" s="3617" t="s">
        <v>3</v>
      </c>
      <c r="C479" s="3618" t="s">
        <v>901</v>
      </c>
      <c r="D479" s="3618"/>
      <c r="E479" s="3618"/>
      <c r="F479" s="3618"/>
      <c r="G479" s="3618"/>
      <c r="H479" s="1296" t="s">
        <v>7</v>
      </c>
      <c r="I479" s="1337" t="s">
        <v>902</v>
      </c>
      <c r="J479" s="1406"/>
      <c r="K479" s="1406"/>
      <c r="L479" s="1406"/>
      <c r="M479" s="1337"/>
      <c r="N479" s="1403"/>
      <c r="P479" s="3337"/>
      <c r="Q479" s="3338"/>
      <c r="R479" s="3338"/>
      <c r="S479" s="3338"/>
      <c r="T479" s="3338"/>
      <c r="U479" s="3338"/>
      <c r="V479" s="3338"/>
      <c r="W479" s="3338"/>
      <c r="X479" s="3338"/>
      <c r="Y479" s="3338"/>
      <c r="Z479" s="3338"/>
      <c r="AA479" s="3338"/>
      <c r="AB479" s="3338"/>
      <c r="AC479" s="3339"/>
    </row>
    <row r="480" spans="1:29" ht="36" x14ac:dyDescent="0.25">
      <c r="A480" s="3607"/>
      <c r="B480" s="3617"/>
      <c r="C480" s="3618"/>
      <c r="D480" s="3618"/>
      <c r="E480" s="3618"/>
      <c r="F480" s="3618"/>
      <c r="G480" s="3618"/>
      <c r="H480" s="1296" t="s">
        <v>8</v>
      </c>
      <c r="I480" s="1337" t="s">
        <v>903</v>
      </c>
      <c r="J480" s="1406"/>
      <c r="K480" s="1406"/>
      <c r="L480" s="1406"/>
      <c r="M480" s="1337"/>
      <c r="N480" s="1403"/>
      <c r="P480" s="1295"/>
      <c r="Q480" s="1295"/>
      <c r="R480" s="1295"/>
      <c r="S480" s="1295"/>
      <c r="T480" s="1295"/>
      <c r="U480" s="1295"/>
      <c r="V480" s="1295"/>
      <c r="W480" s="1295"/>
      <c r="X480" s="1295"/>
      <c r="Y480" s="1295"/>
      <c r="Z480" s="1295"/>
      <c r="AA480" s="1295"/>
      <c r="AB480" s="1295"/>
      <c r="AC480" s="1295"/>
    </row>
    <row r="481" spans="1:14" x14ac:dyDescent="0.25">
      <c r="A481" s="3607"/>
      <c r="B481" s="1407"/>
      <c r="C481" s="3618"/>
      <c r="D481" s="3618"/>
      <c r="E481" s="3618"/>
      <c r="F481" s="3618"/>
      <c r="G481" s="3618"/>
      <c r="H481" s="1296"/>
      <c r="I481" s="1337"/>
      <c r="J481" s="1406"/>
      <c r="K481" s="1406"/>
      <c r="L481" s="1406"/>
      <c r="M481" s="1406"/>
      <c r="N481" s="1408"/>
    </row>
    <row r="482" spans="1:14" x14ac:dyDescent="0.25">
      <c r="A482" s="3607"/>
      <c r="B482" s="3542" t="s">
        <v>795</v>
      </c>
      <c r="C482" s="3542"/>
      <c r="D482" s="3542"/>
      <c r="E482" s="3542"/>
      <c r="F482" s="3542"/>
      <c r="G482" s="3542"/>
      <c r="H482" s="3542"/>
      <c r="I482" s="3542"/>
      <c r="J482" s="3542"/>
      <c r="K482" s="3542"/>
      <c r="L482" s="3542"/>
      <c r="M482" s="3542"/>
      <c r="N482" s="3542"/>
    </row>
  </sheetData>
  <mergeCells count="329">
    <mergeCell ref="B472:N472"/>
    <mergeCell ref="A473:A482"/>
    <mergeCell ref="B473:N474"/>
    <mergeCell ref="B477:B478"/>
    <mergeCell ref="C477:G478"/>
    <mergeCell ref="P477:AC479"/>
    <mergeCell ref="B479:B480"/>
    <mergeCell ref="C479:G481"/>
    <mergeCell ref="B482:N482"/>
    <mergeCell ref="C452:E452"/>
    <mergeCell ref="C453:E453"/>
    <mergeCell ref="M455:N455"/>
    <mergeCell ref="B457:N458"/>
    <mergeCell ref="B460:N460"/>
    <mergeCell ref="A461:A470"/>
    <mergeCell ref="B461:N462"/>
    <mergeCell ref="G468:G469"/>
    <mergeCell ref="H468:N469"/>
    <mergeCell ref="B470:N470"/>
    <mergeCell ref="A438:A458"/>
    <mergeCell ref="I445:N445"/>
    <mergeCell ref="C446:F446"/>
    <mergeCell ref="I446:N451"/>
    <mergeCell ref="C447:E447"/>
    <mergeCell ref="C448:E448"/>
    <mergeCell ref="C449:E449"/>
    <mergeCell ref="C450:E450"/>
    <mergeCell ref="C451:E451"/>
    <mergeCell ref="D433:L433"/>
    <mergeCell ref="B434:N435"/>
    <mergeCell ref="B437:N437"/>
    <mergeCell ref="B438:N439"/>
    <mergeCell ref="B440:I442"/>
    <mergeCell ref="J440:L442"/>
    <mergeCell ref="M440:M442"/>
    <mergeCell ref="N440:N442"/>
    <mergeCell ref="C443:N444"/>
    <mergeCell ref="D425:L425"/>
    <mergeCell ref="E426:E427"/>
    <mergeCell ref="F426:F427"/>
    <mergeCell ref="G426:G427"/>
    <mergeCell ref="D428:D429"/>
    <mergeCell ref="D432:L432"/>
    <mergeCell ref="D416:F417"/>
    <mergeCell ref="G416:G417"/>
    <mergeCell ref="H416:H417"/>
    <mergeCell ref="J419:J420"/>
    <mergeCell ref="K420:L420"/>
    <mergeCell ref="J421:J422"/>
    <mergeCell ref="D422:F423"/>
    <mergeCell ref="G422:G423"/>
    <mergeCell ref="H422:H423"/>
    <mergeCell ref="S411:AA411"/>
    <mergeCell ref="S412:AA412"/>
    <mergeCell ref="J413:J414"/>
    <mergeCell ref="K414:L414"/>
    <mergeCell ref="Q414:AC414"/>
    <mergeCell ref="J415:J416"/>
    <mergeCell ref="R402:U402"/>
    <mergeCell ref="B405:N405"/>
    <mergeCell ref="Q405:AC405"/>
    <mergeCell ref="B406:N407"/>
    <mergeCell ref="S407:AA407"/>
    <mergeCell ref="S410:AA410"/>
    <mergeCell ref="R397:U397"/>
    <mergeCell ref="W397:Z398"/>
    <mergeCell ref="B398:N398"/>
    <mergeCell ref="B399:I401"/>
    <mergeCell ref="K399:K400"/>
    <mergeCell ref="L399:L400"/>
    <mergeCell ref="R400:U400"/>
    <mergeCell ref="J401:J402"/>
    <mergeCell ref="K401:K403"/>
    <mergeCell ref="L401:L403"/>
    <mergeCell ref="Q394:AC395"/>
    <mergeCell ref="E395:I395"/>
    <mergeCell ref="T373:AC374"/>
    <mergeCell ref="B375:N375"/>
    <mergeCell ref="B376:C376"/>
    <mergeCell ref="G376:I376"/>
    <mergeCell ref="J376:N376"/>
    <mergeCell ref="B377:B378"/>
    <mergeCell ref="C377:C378"/>
    <mergeCell ref="J377:J378"/>
    <mergeCell ref="K377:K378"/>
    <mergeCell ref="L377:L378"/>
    <mergeCell ref="B366:H374"/>
    <mergeCell ref="I366:N367"/>
    <mergeCell ref="I368:J370"/>
    <mergeCell ref="K368:L370"/>
    <mergeCell ref="M368:N370"/>
    <mergeCell ref="I371:J374"/>
    <mergeCell ref="K371:L374"/>
    <mergeCell ref="P311:AC313"/>
    <mergeCell ref="B313:N313"/>
    <mergeCell ref="B315:N315"/>
    <mergeCell ref="A316:A357"/>
    <mergeCell ref="B316:N317"/>
    <mergeCell ref="C353:N354"/>
    <mergeCell ref="B355:N355"/>
    <mergeCell ref="B356:N357"/>
    <mergeCell ref="M371:N374"/>
    <mergeCell ref="B359:N359"/>
    <mergeCell ref="Q359:AC359"/>
    <mergeCell ref="A360:A435"/>
    <mergeCell ref="B360:N361"/>
    <mergeCell ref="P360:P435"/>
    <mergeCell ref="Q360:AC360"/>
    <mergeCell ref="B362:N363"/>
    <mergeCell ref="Q362:AC362"/>
    <mergeCell ref="Q363:AC363"/>
    <mergeCell ref="L364:N364"/>
    <mergeCell ref="M377:M378"/>
    <mergeCell ref="N377:N378"/>
    <mergeCell ref="D379:I380"/>
    <mergeCell ref="Q390:AC390"/>
    <mergeCell ref="R392:U392"/>
    <mergeCell ref="F281:G281"/>
    <mergeCell ref="H281:I281"/>
    <mergeCell ref="C284:E284"/>
    <mergeCell ref="F284:G284"/>
    <mergeCell ref="H284:I284"/>
    <mergeCell ref="B290:N290"/>
    <mergeCell ref="A291:A313"/>
    <mergeCell ref="B291:N292"/>
    <mergeCell ref="I300:J302"/>
    <mergeCell ref="I303:J304"/>
    <mergeCell ref="I305:I306"/>
    <mergeCell ref="J305:J306"/>
    <mergeCell ref="I307:J307"/>
    <mergeCell ref="C308:N310"/>
    <mergeCell ref="D262:L262"/>
    <mergeCell ref="D263:L263"/>
    <mergeCell ref="B264:N265"/>
    <mergeCell ref="B267:N267"/>
    <mergeCell ref="A268:A288"/>
    <mergeCell ref="B268:N269"/>
    <mergeCell ref="B270:J274"/>
    <mergeCell ref="K270:L272"/>
    <mergeCell ref="M270:N272"/>
    <mergeCell ref="K273:L274"/>
    <mergeCell ref="C282:E282"/>
    <mergeCell ref="F282:G282"/>
    <mergeCell ref="H282:I282"/>
    <mergeCell ref="C283:E283"/>
    <mergeCell ref="F283:G283"/>
    <mergeCell ref="H283:I283"/>
    <mergeCell ref="M273:N274"/>
    <mergeCell ref="F276:G277"/>
    <mergeCell ref="H276:I277"/>
    <mergeCell ref="B277:C278"/>
    <mergeCell ref="F278:I278"/>
    <mergeCell ref="J279:M285"/>
    <mergeCell ref="F280:G280"/>
    <mergeCell ref="C281:E281"/>
    <mergeCell ref="D249:D250"/>
    <mergeCell ref="D253:L253"/>
    <mergeCell ref="D254:L254"/>
    <mergeCell ref="B256:N256"/>
    <mergeCell ref="D257:L257"/>
    <mergeCell ref="D261:L261"/>
    <mergeCell ref="B231:N231"/>
    <mergeCell ref="B232:N233"/>
    <mergeCell ref="D246:L246"/>
    <mergeCell ref="E247:E248"/>
    <mergeCell ref="F247:F248"/>
    <mergeCell ref="G247:G248"/>
    <mergeCell ref="N195:N196"/>
    <mergeCell ref="D197:I198"/>
    <mergeCell ref="E218:I218"/>
    <mergeCell ref="E219:I219"/>
    <mergeCell ref="E220:I220"/>
    <mergeCell ref="B222:N222"/>
    <mergeCell ref="B195:B196"/>
    <mergeCell ref="C195:C196"/>
    <mergeCell ref="J195:J196"/>
    <mergeCell ref="K195:K196"/>
    <mergeCell ref="L195:L196"/>
    <mergeCell ref="M195:M196"/>
    <mergeCell ref="K188:L191"/>
    <mergeCell ref="M188:N191"/>
    <mergeCell ref="B192:N192"/>
    <mergeCell ref="B194:C194"/>
    <mergeCell ref="G194:I194"/>
    <mergeCell ref="J194:N194"/>
    <mergeCell ref="A177:A265"/>
    <mergeCell ref="B177:N178"/>
    <mergeCell ref="B179:N180"/>
    <mergeCell ref="L181:N181"/>
    <mergeCell ref="B183:H191"/>
    <mergeCell ref="I183:N184"/>
    <mergeCell ref="I185:J187"/>
    <mergeCell ref="K185:L187"/>
    <mergeCell ref="M185:N187"/>
    <mergeCell ref="I188:J191"/>
    <mergeCell ref="I223:J224"/>
    <mergeCell ref="K223:L224"/>
    <mergeCell ref="M223:N224"/>
    <mergeCell ref="B224:H227"/>
    <mergeCell ref="I225:J226"/>
    <mergeCell ref="K225:L227"/>
    <mergeCell ref="M225:N227"/>
    <mergeCell ref="I227:J227"/>
    <mergeCell ref="D166:L166"/>
    <mergeCell ref="D170:L170"/>
    <mergeCell ref="D171:L171"/>
    <mergeCell ref="D172:L172"/>
    <mergeCell ref="B173:N174"/>
    <mergeCell ref="B176:N176"/>
    <mergeCell ref="K147:L149"/>
    <mergeCell ref="M147:N149"/>
    <mergeCell ref="I149:J149"/>
    <mergeCell ref="B153:N153"/>
    <mergeCell ref="B154:N155"/>
    <mergeCell ref="B165:N165"/>
    <mergeCell ref="L118:L119"/>
    <mergeCell ref="M118:M119"/>
    <mergeCell ref="N118:N119"/>
    <mergeCell ref="H121:I123"/>
    <mergeCell ref="E140:I140"/>
    <mergeCell ref="E141:I141"/>
    <mergeCell ref="E142:I142"/>
    <mergeCell ref="B144:N144"/>
    <mergeCell ref="I145:J146"/>
    <mergeCell ref="K145:L146"/>
    <mergeCell ref="M145:N146"/>
    <mergeCell ref="B146:H149"/>
    <mergeCell ref="I147:J148"/>
    <mergeCell ref="M108:N110"/>
    <mergeCell ref="I111:J114"/>
    <mergeCell ref="K111:L114"/>
    <mergeCell ref="M111:N114"/>
    <mergeCell ref="P111:AC113"/>
    <mergeCell ref="B115:N115"/>
    <mergeCell ref="B96:N97"/>
    <mergeCell ref="B99:N99"/>
    <mergeCell ref="A100:A174"/>
    <mergeCell ref="B100:N101"/>
    <mergeCell ref="B102:N103"/>
    <mergeCell ref="L104:N104"/>
    <mergeCell ref="B106:H114"/>
    <mergeCell ref="I106:N107"/>
    <mergeCell ref="I108:J110"/>
    <mergeCell ref="K108:L110"/>
    <mergeCell ref="A63:A97"/>
    <mergeCell ref="B117:C117"/>
    <mergeCell ref="G117:I117"/>
    <mergeCell ref="J117:N117"/>
    <mergeCell ref="B118:B119"/>
    <mergeCell ref="C118:C119"/>
    <mergeCell ref="J118:J119"/>
    <mergeCell ref="K118:K119"/>
    <mergeCell ref="H83:H84"/>
    <mergeCell ref="B86:N86"/>
    <mergeCell ref="B87:N87"/>
    <mergeCell ref="B88:N88"/>
    <mergeCell ref="B89:N89"/>
    <mergeCell ref="B90:N90"/>
    <mergeCell ref="D80:F80"/>
    <mergeCell ref="G80:H80"/>
    <mergeCell ref="I80:J80"/>
    <mergeCell ref="K80:N80"/>
    <mergeCell ref="G82:H82"/>
    <mergeCell ref="I82:J82"/>
    <mergeCell ref="K73:N73"/>
    <mergeCell ref="D75:F75"/>
    <mergeCell ref="D76:F76"/>
    <mergeCell ref="G76:H76"/>
    <mergeCell ref="I76:J76"/>
    <mergeCell ref="K76:N79"/>
    <mergeCell ref="D77:F77"/>
    <mergeCell ref="B71:B72"/>
    <mergeCell ref="C71:C72"/>
    <mergeCell ref="D71:F72"/>
    <mergeCell ref="G71:H72"/>
    <mergeCell ref="I71:J72"/>
    <mergeCell ref="K71:N72"/>
    <mergeCell ref="G77:H77"/>
    <mergeCell ref="I77:J77"/>
    <mergeCell ref="D78:F78"/>
    <mergeCell ref="G78:H78"/>
    <mergeCell ref="I78:J78"/>
    <mergeCell ref="D79:F79"/>
    <mergeCell ref="G79:H79"/>
    <mergeCell ref="I79:J79"/>
    <mergeCell ref="D73:F73"/>
    <mergeCell ref="G73:H73"/>
    <mergeCell ref="I73:J73"/>
    <mergeCell ref="K68:L68"/>
    <mergeCell ref="M68:N68"/>
    <mergeCell ref="P68:AC70"/>
    <mergeCell ref="L69:M69"/>
    <mergeCell ref="G70:H70"/>
    <mergeCell ref="I70:J70"/>
    <mergeCell ref="K70:N70"/>
    <mergeCell ref="B59:N60"/>
    <mergeCell ref="B62:N62"/>
    <mergeCell ref="B63:N64"/>
    <mergeCell ref="B65:J67"/>
    <mergeCell ref="K65:L66"/>
    <mergeCell ref="M65:N66"/>
    <mergeCell ref="K67:L67"/>
    <mergeCell ref="M67:N67"/>
    <mergeCell ref="B68:C68"/>
    <mergeCell ref="B31:N32"/>
    <mergeCell ref="B38:N38"/>
    <mergeCell ref="A39:A60"/>
    <mergeCell ref="B39:N40"/>
    <mergeCell ref="B41:I43"/>
    <mergeCell ref="J41:L43"/>
    <mergeCell ref="M41:M43"/>
    <mergeCell ref="N41:N43"/>
    <mergeCell ref="C44:D45"/>
    <mergeCell ref="C46:C47"/>
    <mergeCell ref="I46:I53"/>
    <mergeCell ref="L46:L53"/>
    <mergeCell ref="E48:F48"/>
    <mergeCell ref="E49:F49"/>
    <mergeCell ref="E50:F50"/>
    <mergeCell ref="E51:F51"/>
    <mergeCell ref="B2:N3"/>
    <mergeCell ref="B5:N5"/>
    <mergeCell ref="B6:N6"/>
    <mergeCell ref="B7:N7"/>
    <mergeCell ref="B8:N8"/>
    <mergeCell ref="B9:N10"/>
    <mergeCell ref="P14:AC16"/>
    <mergeCell ref="B20:N21"/>
    <mergeCell ref="B28:N29"/>
  </mergeCells>
  <hyperlinks>
    <hyperlink ref="C150" r:id="rId1" xr:uid="{6D64FCF2-422A-4DE3-9ED9-C56817A1BDBC}"/>
    <hyperlink ref="C151" r:id="rId2" xr:uid="{869C00D7-C284-463C-BFB7-06B1A5ACBC1B}"/>
    <hyperlink ref="C228" r:id="rId3" xr:uid="{75969BF4-75B8-438B-9267-B343B6C6E879}"/>
    <hyperlink ref="C229" r:id="rId4" xr:uid="{13F6742B-EA73-4A12-94B5-E1A96E80474B}"/>
    <hyperlink ref="C403" r:id="rId5" xr:uid="{AF7913F3-BE8A-4013-9028-A11BF7C92E65}"/>
    <hyperlink ref="C402" r:id="rId6" xr:uid="{775BFC41-166D-40C4-9F84-E1C40380DFBD}"/>
  </hyperlinks>
  <pageMargins left="0.7" right="0.7" top="0.75" bottom="0.75" header="0.3" footer="0.3"/>
  <drawing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4FBFE-1F45-499C-8620-E8B22FCE20D7}">
  <sheetPr>
    <pageSetUpPr fitToPage="1"/>
  </sheetPr>
  <dimension ref="A1:P55"/>
  <sheetViews>
    <sheetView showZeros="0" zoomScaleNormal="100" workbookViewId="0">
      <selection activeCell="R12" sqref="R12"/>
    </sheetView>
  </sheetViews>
  <sheetFormatPr baseColWidth="10" defaultColWidth="11.42578125" defaultRowHeight="15" x14ac:dyDescent="0.25"/>
  <cols>
    <col min="1" max="1" width="3.7109375" customWidth="1"/>
    <col min="2" max="2" width="10.7109375" customWidth="1"/>
    <col min="3" max="3" width="15.7109375" customWidth="1"/>
    <col min="4" max="4" width="10.7109375" customWidth="1"/>
    <col min="5" max="5" width="12.7109375" customWidth="1"/>
    <col min="6" max="6" width="14.7109375" customWidth="1"/>
    <col min="7" max="7" width="15.7109375" customWidth="1"/>
    <col min="8" max="8" width="20.7109375" customWidth="1"/>
    <col min="9" max="11" width="16.7109375" customWidth="1"/>
    <col min="12" max="15" width="20.7109375" customWidth="1"/>
    <col min="16" max="16384" width="11.42578125" style="1595"/>
  </cols>
  <sheetData>
    <row r="1" spans="1:15" s="3801" customFormat="1" ht="15" customHeight="1" x14ac:dyDescent="0.25">
      <c r="A1" s="3800"/>
      <c r="B1" s="3800"/>
      <c r="C1" s="3800"/>
      <c r="D1" s="3800"/>
      <c r="E1" s="3800"/>
      <c r="F1" s="3800"/>
      <c r="G1" s="3800"/>
      <c r="H1" s="3800"/>
      <c r="I1" s="3800"/>
      <c r="J1" s="3800"/>
      <c r="K1" s="3800"/>
      <c r="L1" s="3800"/>
      <c r="M1" s="3800"/>
      <c r="N1" s="3800"/>
      <c r="O1" s="3800"/>
    </row>
    <row r="2" spans="1:15" s="3801" customFormat="1" ht="15" customHeight="1" x14ac:dyDescent="0.2">
      <c r="A2" s="3802" t="s">
        <v>0</v>
      </c>
      <c r="B2" s="3803"/>
      <c r="C2" s="3804"/>
      <c r="D2" s="3805"/>
      <c r="E2" s="3805"/>
      <c r="F2" s="3805"/>
      <c r="G2" s="3806"/>
      <c r="H2" s="3805"/>
      <c r="I2" s="3805"/>
      <c r="J2" s="3805"/>
      <c r="K2" s="3805"/>
      <c r="L2" s="3805"/>
      <c r="M2" s="3805"/>
      <c r="N2" s="3805"/>
      <c r="O2" s="3807"/>
    </row>
    <row r="3" spans="1:15" s="3801" customFormat="1" ht="15" customHeight="1" x14ac:dyDescent="0.25">
      <c r="A3" s="3808" t="s">
        <v>1307</v>
      </c>
      <c r="B3" s="3809" t="s">
        <v>1308</v>
      </c>
      <c r="C3" s="3810"/>
      <c r="D3" s="3811"/>
      <c r="E3" s="3811"/>
      <c r="F3" s="3811"/>
      <c r="G3" s="3812"/>
      <c r="H3" s="3812"/>
      <c r="I3" s="3812"/>
      <c r="J3" s="3812"/>
      <c r="K3" s="3812"/>
      <c r="L3" s="3812"/>
      <c r="M3" s="3812"/>
      <c r="N3" s="3812"/>
      <c r="O3" s="3813"/>
    </row>
    <row r="4" spans="1:15" s="3801" customFormat="1" ht="15" customHeight="1" x14ac:dyDescent="0.2">
      <c r="A4" s="3808"/>
      <c r="B4" s="3814"/>
      <c r="C4" s="3815"/>
      <c r="D4" s="3815"/>
      <c r="E4" s="3815"/>
      <c r="F4" s="3812"/>
      <c r="G4" s="3812"/>
      <c r="H4" s="3812"/>
      <c r="I4" s="3812"/>
      <c r="J4" s="3812"/>
      <c r="K4" s="3812"/>
      <c r="L4" s="3812"/>
      <c r="M4" s="3812"/>
      <c r="N4" s="3812"/>
      <c r="O4" s="3813"/>
    </row>
    <row r="5" spans="1:15" s="3801" customFormat="1" ht="15" customHeight="1" x14ac:dyDescent="0.2">
      <c r="A5" s="3808"/>
      <c r="B5" s="3816" t="s">
        <v>1309</v>
      </c>
      <c r="C5" s="3817" t="s">
        <v>682</v>
      </c>
      <c r="D5" s="3817"/>
      <c r="E5" s="3818"/>
      <c r="F5" s="3819"/>
      <c r="G5" s="3819"/>
      <c r="H5" s="3819"/>
      <c r="I5" s="3819"/>
      <c r="J5" s="3819"/>
      <c r="K5" s="3819"/>
      <c r="L5" s="3819"/>
      <c r="M5" s="3819"/>
      <c r="N5" s="3819"/>
      <c r="O5" s="3820"/>
    </row>
    <row r="6" spans="1:15" s="3801" customFormat="1" ht="15" customHeight="1" x14ac:dyDescent="0.25">
      <c r="A6" s="3808"/>
      <c r="B6" s="3821"/>
      <c r="C6" s="3822"/>
      <c r="D6" s="3822"/>
      <c r="E6" s="3822"/>
      <c r="F6" s="3811"/>
      <c r="G6" s="3811"/>
      <c r="H6" s="3811"/>
      <c r="I6" s="3823" t="s">
        <v>1310</v>
      </c>
      <c r="J6" s="3811"/>
      <c r="K6" s="3811"/>
      <c r="L6" s="3824"/>
      <c r="M6" s="3811"/>
      <c r="N6" s="3811"/>
      <c r="O6" s="3825"/>
    </row>
    <row r="7" spans="1:15" s="3801" customFormat="1" ht="15" customHeight="1" x14ac:dyDescent="0.25">
      <c r="A7" s="3808"/>
      <c r="B7" s="3826" t="s">
        <v>954</v>
      </c>
      <c r="C7" s="3827" t="s">
        <v>1311</v>
      </c>
      <c r="D7" s="3822"/>
      <c r="E7" s="3822"/>
      <c r="F7" s="3811"/>
      <c r="G7" s="3811"/>
      <c r="H7" s="3811"/>
      <c r="I7" s="3811"/>
      <c r="J7" s="3811"/>
      <c r="K7" s="3811"/>
      <c r="L7" s="3811"/>
      <c r="M7" s="3811"/>
      <c r="N7" s="3811"/>
      <c r="O7" s="3825"/>
    </row>
    <row r="8" spans="1:15" s="3801" customFormat="1" ht="15" customHeight="1" x14ac:dyDescent="0.25">
      <c r="A8" s="3808"/>
      <c r="B8" s="3821"/>
      <c r="C8" s="3822"/>
      <c r="D8" s="3822"/>
      <c r="E8" s="3822"/>
      <c r="F8" s="3811"/>
      <c r="G8" s="3811"/>
      <c r="H8" s="3811"/>
      <c r="I8" s="3811"/>
      <c r="J8" s="3811"/>
      <c r="K8" s="3811"/>
      <c r="L8" s="3811"/>
      <c r="M8" s="3811"/>
      <c r="N8" s="3811"/>
      <c r="O8" s="3825"/>
    </row>
    <row r="9" spans="1:15" s="3801" customFormat="1" ht="15" customHeight="1" x14ac:dyDescent="0.25">
      <c r="A9" s="3808"/>
      <c r="B9" s="3828"/>
      <c r="C9" s="3829" t="s">
        <v>940</v>
      </c>
      <c r="D9" s="3822"/>
      <c r="E9" s="3822"/>
      <c r="F9" s="3822"/>
      <c r="G9" s="3822"/>
      <c r="H9" s="3811"/>
      <c r="I9" s="3829" t="s">
        <v>1312</v>
      </c>
      <c r="J9" s="3811"/>
      <c r="K9" s="3811"/>
      <c r="L9" s="3811"/>
      <c r="M9" s="3811"/>
      <c r="N9" s="3811"/>
      <c r="O9" s="3825"/>
    </row>
    <row r="10" spans="1:15" s="3801" customFormat="1" ht="15" customHeight="1" x14ac:dyDescent="0.25">
      <c r="A10" s="3808"/>
      <c r="B10" s="3828"/>
      <c r="C10" s="3830" t="s">
        <v>1313</v>
      </c>
      <c r="D10" s="3830"/>
      <c r="E10" s="3830"/>
      <c r="F10" s="3830"/>
      <c r="G10" s="3822"/>
      <c r="H10" s="3811"/>
      <c r="I10" s="3811"/>
      <c r="J10" s="3811"/>
      <c r="K10" s="3811"/>
      <c r="L10" s="3811"/>
      <c r="M10" s="3811"/>
      <c r="N10" s="3811"/>
      <c r="O10" s="3825"/>
    </row>
    <row r="11" spans="1:15" s="3801" customFormat="1" ht="15" customHeight="1" x14ac:dyDescent="0.25">
      <c r="A11" s="3808"/>
      <c r="B11" s="3828"/>
      <c r="C11" s="3830"/>
      <c r="D11" s="3830" t="s">
        <v>1314</v>
      </c>
      <c r="E11" s="3830"/>
      <c r="F11" s="3830"/>
      <c r="G11" s="3822"/>
      <c r="H11" s="3811"/>
      <c r="I11" s="3811"/>
      <c r="J11" s="3811"/>
      <c r="K11" s="3811"/>
      <c r="L11" s="3811"/>
      <c r="M11" s="3811"/>
      <c r="N11" s="3811"/>
      <c r="O11" s="3825"/>
    </row>
    <row r="12" spans="1:15" s="3801" customFormat="1" ht="15" customHeight="1" x14ac:dyDescent="0.25">
      <c r="A12" s="3808"/>
      <c r="B12" s="3828"/>
      <c r="C12" s="3830"/>
      <c r="D12" s="3830" t="s">
        <v>1315</v>
      </c>
      <c r="E12" s="3830"/>
      <c r="F12" s="3830"/>
      <c r="G12" s="3822"/>
      <c r="H12" s="3811"/>
      <c r="I12" s="3811"/>
      <c r="J12" s="3811"/>
      <c r="K12" s="3811"/>
      <c r="L12" s="3811"/>
      <c r="M12" s="3831"/>
      <c r="N12" s="3831"/>
      <c r="O12" s="3832"/>
    </row>
    <row r="13" spans="1:15" ht="18.75" customHeight="1" x14ac:dyDescent="0.25">
      <c r="A13" s="3808"/>
      <c r="B13" s="3828"/>
      <c r="C13" s="3830"/>
      <c r="D13" s="3830" t="s">
        <v>1316</v>
      </c>
      <c r="E13" s="3830"/>
      <c r="F13" s="3830"/>
      <c r="G13" s="3822"/>
      <c r="H13" s="3811"/>
      <c r="I13" s="3811"/>
      <c r="J13" s="3811"/>
      <c r="K13" s="3811"/>
      <c r="L13" s="3811"/>
      <c r="M13" s="3831"/>
      <c r="N13" s="3831"/>
      <c r="O13" s="3832"/>
    </row>
    <row r="14" spans="1:15" ht="15.75" x14ac:dyDescent="0.25">
      <c r="A14" s="3808"/>
      <c r="B14" s="3828"/>
      <c r="C14" s="3830"/>
      <c r="D14" s="3830" t="s">
        <v>1317</v>
      </c>
      <c r="E14" s="3830"/>
      <c r="F14" s="3830"/>
      <c r="G14" s="3822"/>
      <c r="H14" s="3811"/>
      <c r="I14" s="3811"/>
      <c r="J14" s="3811"/>
      <c r="K14" s="3811"/>
      <c r="L14" s="3811"/>
      <c r="M14" s="3811"/>
      <c r="N14" s="3811"/>
      <c r="O14" s="3825"/>
    </row>
    <row r="15" spans="1:15" ht="18.75" customHeight="1" x14ac:dyDescent="0.25">
      <c r="A15" s="3808"/>
      <c r="B15" s="3828"/>
      <c r="C15" s="3830"/>
      <c r="D15" s="3833" t="s">
        <v>1295</v>
      </c>
      <c r="E15" s="3830"/>
      <c r="F15" s="3830"/>
      <c r="G15" s="3822"/>
      <c r="H15" s="3811"/>
      <c r="I15" s="3811"/>
      <c r="J15" s="3811"/>
      <c r="K15" s="3811"/>
      <c r="L15" s="3834" t="s">
        <v>1318</v>
      </c>
      <c r="M15" s="3835"/>
      <c r="N15" s="3835"/>
      <c r="O15" s="3836" t="s">
        <v>1319</v>
      </c>
    </row>
    <row r="16" spans="1:15" ht="18.75" customHeight="1" x14ac:dyDescent="0.25">
      <c r="A16" s="3808"/>
      <c r="B16" s="3828"/>
      <c r="C16" s="3830"/>
      <c r="D16" s="3830" t="s">
        <v>1298</v>
      </c>
      <c r="E16" s="3830"/>
      <c r="F16" s="3830"/>
      <c r="G16" s="3822"/>
      <c r="H16" s="3811"/>
      <c r="I16" s="3811"/>
      <c r="J16" s="3811"/>
      <c r="K16" s="3811"/>
      <c r="L16" s="3837" t="s">
        <v>434</v>
      </c>
      <c r="M16" s="3838" t="s">
        <v>35</v>
      </c>
      <c r="N16" s="3838" t="s">
        <v>36</v>
      </c>
      <c r="O16" s="3839" t="s">
        <v>412</v>
      </c>
    </row>
    <row r="17" spans="1:15" ht="15.75" x14ac:dyDescent="0.25">
      <c r="A17" s="3808"/>
      <c r="B17" s="3828"/>
      <c r="C17" s="3830"/>
      <c r="D17" s="3830" t="s">
        <v>1299</v>
      </c>
      <c r="E17" s="3830"/>
      <c r="F17" s="3830"/>
      <c r="G17" s="3822"/>
      <c r="H17" s="3811"/>
      <c r="I17" s="3811"/>
      <c r="J17" s="3811"/>
      <c r="K17" s="3822"/>
      <c r="L17" s="3840">
        <v>1.5</v>
      </c>
      <c r="M17" s="3841">
        <f>L17*10</f>
        <v>15</v>
      </c>
      <c r="N17" s="3841">
        <f>M17*10</f>
        <v>150</v>
      </c>
      <c r="O17" s="3842">
        <f>N17*10</f>
        <v>1500</v>
      </c>
    </row>
    <row r="18" spans="1:15" ht="18.75" customHeight="1" x14ac:dyDescent="0.25">
      <c r="A18" s="3808"/>
      <c r="B18" s="3828"/>
      <c r="C18" s="3830"/>
      <c r="D18" s="3833" t="s">
        <v>1301</v>
      </c>
      <c r="E18" s="3830"/>
      <c r="F18" s="3830"/>
      <c r="G18" s="3822"/>
      <c r="H18" s="3822"/>
      <c r="I18" s="3822"/>
      <c r="J18" s="3822"/>
      <c r="K18" s="3822"/>
      <c r="L18" s="3843">
        <f>L17</f>
        <v>1.5</v>
      </c>
      <c r="M18" s="3844">
        <f>L18/10</f>
        <v>0.15</v>
      </c>
      <c r="N18" s="3844">
        <f>M18/10</f>
        <v>1.4999999999999999E-2</v>
      </c>
      <c r="O18" s="3845">
        <f>N18/10</f>
        <v>1.5E-3</v>
      </c>
    </row>
    <row r="19" spans="1:15" ht="18" customHeight="1" x14ac:dyDescent="0.25">
      <c r="A19" s="3808"/>
      <c r="B19" s="3821"/>
      <c r="C19" s="3846"/>
      <c r="D19" s="3822"/>
      <c r="E19" s="3822"/>
      <c r="F19" s="3822"/>
      <c r="G19" s="3846"/>
      <c r="H19" s="3847" t="s">
        <v>1320</v>
      </c>
      <c r="I19" s="3848"/>
      <c r="J19" s="3848"/>
      <c r="K19" s="3848"/>
      <c r="L19" s="3849">
        <f>L18*1000</f>
        <v>1500</v>
      </c>
      <c r="M19" s="3850">
        <f>M18*1000</f>
        <v>150</v>
      </c>
      <c r="N19" s="3850">
        <f>N18*1000</f>
        <v>15</v>
      </c>
      <c r="O19" s="3851">
        <f>O18*1000</f>
        <v>1.5</v>
      </c>
    </row>
    <row r="20" spans="1:15" s="3801" customFormat="1" ht="15" customHeight="1" x14ac:dyDescent="0.25">
      <c r="A20" s="3808"/>
      <c r="B20" s="3852" t="s">
        <v>1321</v>
      </c>
      <c r="C20" s="3853"/>
      <c r="D20" s="3854" t="s">
        <v>1322</v>
      </c>
      <c r="E20" s="3855"/>
      <c r="F20" s="3855"/>
      <c r="G20" s="3856"/>
      <c r="H20" s="3857" t="s">
        <v>1323</v>
      </c>
      <c r="I20" s="3858"/>
      <c r="J20" s="3858"/>
      <c r="K20" s="3859"/>
      <c r="L20" s="3860" t="s">
        <v>36</v>
      </c>
      <c r="M20" s="3861" t="s">
        <v>412</v>
      </c>
      <c r="N20" s="3861" t="s">
        <v>35</v>
      </c>
      <c r="O20" s="3862" t="s">
        <v>434</v>
      </c>
    </row>
    <row r="21" spans="1:15" s="3801" customFormat="1" ht="15" customHeight="1" x14ac:dyDescent="0.25">
      <c r="A21" s="3808"/>
      <c r="B21" s="3863" t="s">
        <v>1324</v>
      </c>
      <c r="C21" s="3864"/>
      <c r="D21" s="3865" t="s">
        <v>1325</v>
      </c>
      <c r="E21" s="3866" t="s">
        <v>1326</v>
      </c>
      <c r="F21" s="3866" t="s">
        <v>1327</v>
      </c>
      <c r="G21" s="3867" t="s">
        <v>146</v>
      </c>
      <c r="H21" s="3868" t="s">
        <v>1328</v>
      </c>
      <c r="I21" s="3869" t="s">
        <v>693</v>
      </c>
      <c r="J21" s="3870" t="s">
        <v>694</v>
      </c>
      <c r="K21" s="3871" t="s">
        <v>1311</v>
      </c>
      <c r="L21" s="3872">
        <v>16</v>
      </c>
      <c r="M21" s="488">
        <f>L21*10</f>
        <v>160</v>
      </c>
      <c r="N21" s="3873">
        <f>L21/10</f>
        <v>1.6</v>
      </c>
      <c r="O21" s="3874">
        <f>L21/100</f>
        <v>0.16</v>
      </c>
    </row>
    <row r="22" spans="1:15" s="3801" customFormat="1" ht="15" customHeight="1" x14ac:dyDescent="0.25">
      <c r="A22" s="3808"/>
      <c r="B22" s="3863" t="s">
        <v>1329</v>
      </c>
      <c r="C22" s="3864"/>
      <c r="D22" s="3875" t="s">
        <v>1330</v>
      </c>
      <c r="E22" s="3876" t="s">
        <v>1277</v>
      </c>
      <c r="F22" s="3876" t="s">
        <v>1278</v>
      </c>
      <c r="G22" s="3877" t="s">
        <v>1331</v>
      </c>
      <c r="H22" s="3878" t="s">
        <v>1332</v>
      </c>
      <c r="I22" s="3879">
        <v>10</v>
      </c>
      <c r="J22" s="3880">
        <v>0.05</v>
      </c>
      <c r="K22" s="3881">
        <f>J22*I22</f>
        <v>0.5</v>
      </c>
      <c r="L22" s="3882">
        <f>L21/100</f>
        <v>0.16</v>
      </c>
      <c r="M22" s="3883">
        <f>L22*1000</f>
        <v>160</v>
      </c>
      <c r="N22" s="3884"/>
      <c r="O22" s="3885" t="s">
        <v>1271</v>
      </c>
    </row>
    <row r="23" spans="1:15" s="3801" customFormat="1" ht="15" customHeight="1" x14ac:dyDescent="0.25">
      <c r="A23" s="3808"/>
      <c r="B23" s="3863" t="s">
        <v>1333</v>
      </c>
      <c r="C23" s="3864"/>
      <c r="D23" s="3875" t="s">
        <v>1280</v>
      </c>
      <c r="E23" s="3876" t="s">
        <v>1281</v>
      </c>
      <c r="F23" s="3876" t="s">
        <v>1282</v>
      </c>
      <c r="G23" s="3877" t="s">
        <v>1334</v>
      </c>
      <c r="H23" s="3878" t="s">
        <v>1335</v>
      </c>
      <c r="I23" s="3879">
        <v>10</v>
      </c>
      <c r="J23" s="3880">
        <v>0.02</v>
      </c>
      <c r="K23" s="3881">
        <f>J23*I23</f>
        <v>0.2</v>
      </c>
      <c r="L23" s="3886" t="s">
        <v>146</v>
      </c>
      <c r="M23" s="3887"/>
      <c r="N23" s="3887"/>
      <c r="O23" s="3888"/>
    </row>
    <row r="24" spans="1:15" s="3801" customFormat="1" ht="15" customHeight="1" x14ac:dyDescent="0.25">
      <c r="A24" s="3808"/>
      <c r="B24" s="3863" t="s">
        <v>1336</v>
      </c>
      <c r="C24" s="3864"/>
      <c r="D24" s="3875" t="s">
        <v>1284</v>
      </c>
      <c r="E24" s="3876" t="s">
        <v>1285</v>
      </c>
      <c r="F24" s="3876" t="s">
        <v>1337</v>
      </c>
      <c r="G24" s="3877" t="s">
        <v>1338</v>
      </c>
      <c r="H24" s="3878" t="s">
        <v>1339</v>
      </c>
      <c r="I24" s="3879">
        <v>10</v>
      </c>
      <c r="J24" s="3880">
        <v>0.03</v>
      </c>
      <c r="K24" s="3881">
        <f>J24*I24</f>
        <v>0.3</v>
      </c>
      <c r="L24" s="3889"/>
      <c r="M24" s="3890" t="s">
        <v>1340</v>
      </c>
      <c r="N24" s="3822"/>
      <c r="O24" s="3891" t="s">
        <v>1341</v>
      </c>
    </row>
    <row r="25" spans="1:15" s="3801" customFormat="1" ht="15" customHeight="1" x14ac:dyDescent="0.25">
      <c r="A25" s="3808"/>
      <c r="B25" s="3863" t="s">
        <v>1342</v>
      </c>
      <c r="C25" s="3864"/>
      <c r="D25" s="3875" t="s">
        <v>1288</v>
      </c>
      <c r="E25" s="3876" t="s">
        <v>1343</v>
      </c>
      <c r="F25" s="3876" t="s">
        <v>1344</v>
      </c>
      <c r="G25" s="3877" t="s">
        <v>1345</v>
      </c>
      <c r="H25" s="3878" t="s">
        <v>1346</v>
      </c>
      <c r="I25" s="3879">
        <v>12</v>
      </c>
      <c r="J25" s="3880">
        <v>0.05</v>
      </c>
      <c r="K25" s="3881">
        <f>J25*I25</f>
        <v>0.60000000000000009</v>
      </c>
      <c r="L25" s="3889"/>
      <c r="M25" s="3890" t="s">
        <v>1347</v>
      </c>
      <c r="N25" s="3822"/>
      <c r="O25" s="3891" t="s">
        <v>1348</v>
      </c>
    </row>
    <row r="26" spans="1:15" s="3801" customFormat="1" ht="15" customHeight="1" x14ac:dyDescent="0.25">
      <c r="A26" s="3808"/>
      <c r="B26" s="3863" t="s">
        <v>1349</v>
      </c>
      <c r="C26" s="3864"/>
      <c r="D26" s="3889"/>
      <c r="E26" s="3822"/>
      <c r="F26" s="3822"/>
      <c r="G26" s="3892"/>
      <c r="H26" s="3878" t="s">
        <v>1350</v>
      </c>
      <c r="I26" s="3879">
        <v>10</v>
      </c>
      <c r="J26" s="3880">
        <v>8.0000000000000002E-3</v>
      </c>
      <c r="K26" s="3881">
        <f>J26*I26</f>
        <v>0.08</v>
      </c>
      <c r="L26" s="3889"/>
      <c r="M26" s="3890" t="s">
        <v>1351</v>
      </c>
      <c r="N26" s="3822"/>
      <c r="O26" s="3891" t="s">
        <v>1352</v>
      </c>
    </row>
    <row r="27" spans="1:15" s="3801" customFormat="1" ht="15" customHeight="1" x14ac:dyDescent="0.25">
      <c r="A27" s="3808"/>
      <c r="B27" s="3893"/>
      <c r="C27" s="3894"/>
      <c r="D27" s="3895"/>
      <c r="E27" s="3896"/>
      <c r="F27" s="3896"/>
      <c r="G27" s="3894"/>
      <c r="H27" s="3895"/>
      <c r="I27" s="3896"/>
      <c r="J27" s="3896"/>
      <c r="K27" s="3894"/>
      <c r="L27" s="3895"/>
      <c r="M27" s="3897" t="s">
        <v>1353</v>
      </c>
      <c r="N27" s="3896"/>
      <c r="O27" s="3898" t="s">
        <v>1354</v>
      </c>
    </row>
    <row r="28" spans="1:15" s="3801" customFormat="1" ht="15" customHeight="1" x14ac:dyDescent="0.25">
      <c r="A28" s="3808"/>
      <c r="B28" s="3899" t="s">
        <v>1355</v>
      </c>
      <c r="C28" s="3822"/>
      <c r="D28" s="3822"/>
      <c r="E28" s="3822"/>
      <c r="F28" s="3822"/>
      <c r="G28" s="564"/>
      <c r="H28" s="3822"/>
      <c r="I28" s="3822"/>
      <c r="J28" s="3822"/>
      <c r="K28" s="564"/>
      <c r="L28" s="564"/>
      <c r="M28" s="3822"/>
      <c r="N28" s="3822"/>
      <c r="O28" s="3900"/>
    </row>
    <row r="29" spans="1:15" s="3801" customFormat="1" ht="15" customHeight="1" x14ac:dyDescent="0.25">
      <c r="A29" s="3808"/>
      <c r="B29" s="3901" t="s">
        <v>1356</v>
      </c>
      <c r="C29" s="3822"/>
      <c r="D29" s="3822"/>
      <c r="E29" s="3822"/>
      <c r="F29" s="3822"/>
      <c r="G29" s="564"/>
      <c r="H29" s="3822"/>
      <c r="I29" s="3822"/>
      <c r="J29" s="1433" t="s">
        <v>1357</v>
      </c>
      <c r="K29" s="564"/>
      <c r="L29" s="564"/>
      <c r="M29" s="3822"/>
      <c r="N29" s="1433" t="s">
        <v>1358</v>
      </c>
      <c r="O29" s="3900"/>
    </row>
    <row r="30" spans="1:15" s="3801" customFormat="1" ht="15" customHeight="1" x14ac:dyDescent="0.25">
      <c r="A30" s="3808"/>
      <c r="B30" s="3901" t="s">
        <v>1359</v>
      </c>
      <c r="C30" s="564"/>
      <c r="D30" s="3822"/>
      <c r="E30" s="3822"/>
      <c r="F30" s="564" t="s">
        <v>1360</v>
      </c>
      <c r="G30" s="564"/>
      <c r="H30" s="564"/>
      <c r="I30" s="3822"/>
      <c r="J30" s="564" t="s">
        <v>1361</v>
      </c>
      <c r="K30" s="564"/>
      <c r="L30" s="564"/>
      <c r="M30" s="3822"/>
      <c r="N30" s="564" t="s">
        <v>1362</v>
      </c>
      <c r="O30" s="3900"/>
    </row>
    <row r="31" spans="1:15" s="3801" customFormat="1" ht="15" customHeight="1" x14ac:dyDescent="0.25">
      <c r="A31" s="3808"/>
      <c r="B31" s="3901" t="s">
        <v>1363</v>
      </c>
      <c r="C31" s="564"/>
      <c r="D31" s="3822"/>
      <c r="E31" s="3822"/>
      <c r="F31" s="564" t="s">
        <v>1364</v>
      </c>
      <c r="G31" s="564"/>
      <c r="H31" s="564"/>
      <c r="I31" s="3822"/>
      <c r="J31" s="564" t="s">
        <v>1365</v>
      </c>
      <c r="K31" s="564"/>
      <c r="L31" s="564"/>
      <c r="M31" s="3822"/>
      <c r="N31" s="564" t="s">
        <v>1366</v>
      </c>
      <c r="O31" s="3900"/>
    </row>
    <row r="32" spans="1:15" s="3801" customFormat="1" ht="15" customHeight="1" x14ac:dyDescent="0.25">
      <c r="A32" s="3808"/>
      <c r="B32" s="3901" t="s">
        <v>1367</v>
      </c>
      <c r="C32" s="564"/>
      <c r="D32" s="3822"/>
      <c r="E32" s="3822"/>
      <c r="F32" s="564" t="s">
        <v>1368</v>
      </c>
      <c r="G32" s="564"/>
      <c r="H32" s="564"/>
      <c r="I32" s="3822"/>
      <c r="J32" s="1433" t="s">
        <v>1369</v>
      </c>
      <c r="K32" s="564"/>
      <c r="L32" s="564"/>
      <c r="M32" s="3822"/>
      <c r="N32" s="564" t="s">
        <v>1370</v>
      </c>
      <c r="O32" s="3900"/>
    </row>
    <row r="33" spans="1:15" s="3801" customFormat="1" ht="15" customHeight="1" x14ac:dyDescent="0.25">
      <c r="A33" s="3808"/>
      <c r="B33" s="3901" t="s">
        <v>1371</v>
      </c>
      <c r="C33" s="564"/>
      <c r="D33" s="3822"/>
      <c r="E33" s="3822"/>
      <c r="F33" s="564" t="s">
        <v>1372</v>
      </c>
      <c r="G33" s="564"/>
      <c r="H33" s="564"/>
      <c r="I33" s="3822"/>
      <c r="J33" s="564" t="s">
        <v>1373</v>
      </c>
      <c r="K33" s="564"/>
      <c r="L33" s="564"/>
      <c r="M33" s="3822"/>
      <c r="N33" s="1433" t="s">
        <v>1374</v>
      </c>
      <c r="O33" s="3900"/>
    </row>
    <row r="34" spans="1:15" s="3801" customFormat="1" ht="15" customHeight="1" x14ac:dyDescent="0.25">
      <c r="A34" s="3808"/>
      <c r="B34" s="3901" t="s">
        <v>1375</v>
      </c>
      <c r="C34" s="564"/>
      <c r="D34" s="3822"/>
      <c r="E34" s="3822"/>
      <c r="F34" s="564" t="s">
        <v>1376</v>
      </c>
      <c r="G34" s="564"/>
      <c r="H34" s="564"/>
      <c r="I34" s="3822"/>
      <c r="J34" s="564" t="s">
        <v>1377</v>
      </c>
      <c r="K34" s="564"/>
      <c r="L34" s="564"/>
      <c r="M34" s="3822"/>
      <c r="N34" s="564" t="s">
        <v>1378</v>
      </c>
      <c r="O34" s="3902"/>
    </row>
    <row r="35" spans="1:15" s="3801" customFormat="1" ht="15" customHeight="1" x14ac:dyDescent="0.25">
      <c r="A35" s="3808"/>
      <c r="B35" s="3901" t="s">
        <v>1379</v>
      </c>
      <c r="C35" s="564"/>
      <c r="D35" s="3822"/>
      <c r="E35" s="3822"/>
      <c r="F35" s="564" t="s">
        <v>1380</v>
      </c>
      <c r="G35" s="564"/>
      <c r="H35" s="564"/>
      <c r="I35" s="3822"/>
      <c r="J35" s="564" t="s">
        <v>1381</v>
      </c>
      <c r="K35" s="564"/>
      <c r="L35" s="564"/>
      <c r="M35" s="3822"/>
      <c r="N35" s="564" t="s">
        <v>1382</v>
      </c>
      <c r="O35" s="3902"/>
    </row>
    <row r="36" spans="1:15" s="3801" customFormat="1" ht="15" customHeight="1" x14ac:dyDescent="0.25">
      <c r="A36" s="3808"/>
      <c r="B36" s="3901"/>
      <c r="C36" s="564"/>
      <c r="D36" s="3822"/>
      <c r="E36" s="3822"/>
      <c r="F36" s="3822"/>
      <c r="G36" s="564"/>
      <c r="H36" s="564"/>
      <c r="I36" s="564"/>
      <c r="J36" s="564"/>
      <c r="K36" s="564"/>
      <c r="L36" s="564"/>
      <c r="M36" s="3822"/>
      <c r="N36" s="564" t="s">
        <v>1383</v>
      </c>
      <c r="O36" s="3902"/>
    </row>
    <row r="37" spans="1:15" s="3801" customFormat="1" ht="15" customHeight="1" x14ac:dyDescent="0.25">
      <c r="A37" s="3808"/>
      <c r="B37" s="3899" t="s">
        <v>1384</v>
      </c>
      <c r="C37" s="564"/>
      <c r="D37" s="3822"/>
      <c r="E37" s="3822"/>
      <c r="F37" s="3822"/>
      <c r="G37" s="564" t="s">
        <v>1385</v>
      </c>
      <c r="H37" s="3822"/>
      <c r="I37" s="564"/>
      <c r="J37" s="3822"/>
      <c r="K37" s="3822"/>
      <c r="L37" s="3822"/>
      <c r="M37" s="3822"/>
      <c r="N37" s="564" t="s">
        <v>1386</v>
      </c>
      <c r="O37" s="3902"/>
    </row>
    <row r="38" spans="1:15" s="3801" customFormat="1" ht="15" customHeight="1" x14ac:dyDescent="0.25">
      <c r="A38" s="3808"/>
      <c r="B38" s="3901" t="s">
        <v>1387</v>
      </c>
      <c r="C38" s="564"/>
      <c r="D38" s="3822"/>
      <c r="E38" s="3822"/>
      <c r="F38" s="3822"/>
      <c r="G38" s="564" t="s">
        <v>1388</v>
      </c>
      <c r="H38" s="3822"/>
      <c r="I38" s="3822"/>
      <c r="J38" s="3822"/>
      <c r="K38" s="3903" t="s">
        <v>1389</v>
      </c>
      <c r="L38" s="3903"/>
      <c r="M38" s="585"/>
      <c r="N38" s="585"/>
      <c r="O38" s="3904"/>
    </row>
    <row r="39" spans="1:15" s="3801" customFormat="1" ht="15" customHeight="1" x14ac:dyDescent="0.25">
      <c r="A39" s="3808"/>
      <c r="B39" s="3901" t="s">
        <v>1390</v>
      </c>
      <c r="C39" s="564"/>
      <c r="D39" s="3822"/>
      <c r="E39" s="3822"/>
      <c r="F39" s="3822"/>
      <c r="G39" s="564" t="s">
        <v>1391</v>
      </c>
      <c r="H39" s="3822"/>
      <c r="I39" s="3822"/>
      <c r="J39" s="564"/>
      <c r="K39" s="3905" t="s">
        <v>923</v>
      </c>
      <c r="L39" s="3906" t="s">
        <v>1392</v>
      </c>
      <c r="M39" s="585"/>
      <c r="N39" s="585"/>
      <c r="O39" s="3904"/>
    </row>
    <row r="40" spans="1:15" ht="15.75" customHeight="1" x14ac:dyDescent="0.25">
      <c r="A40" s="3808"/>
      <c r="B40" s="3901" t="s">
        <v>1393</v>
      </c>
      <c r="C40" s="564"/>
      <c r="D40" s="3822"/>
      <c r="E40" s="3822"/>
      <c r="F40" s="3822"/>
      <c r="G40" s="564" t="s">
        <v>1394</v>
      </c>
      <c r="H40" s="3822"/>
      <c r="I40" s="3822"/>
      <c r="J40" s="564"/>
      <c r="K40" s="3903" t="s">
        <v>1395</v>
      </c>
      <c r="L40" s="585"/>
      <c r="M40" s="585"/>
      <c r="N40" s="585"/>
      <c r="O40" s="3904"/>
    </row>
    <row r="41" spans="1:15" ht="18" customHeight="1" x14ac:dyDescent="0.25">
      <c r="A41" s="3808"/>
      <c r="B41" s="3901" t="s">
        <v>1396</v>
      </c>
      <c r="C41" s="564"/>
      <c r="D41" s="3822"/>
      <c r="E41" s="3822"/>
      <c r="F41" s="3822"/>
      <c r="G41" s="564" t="s">
        <v>1397</v>
      </c>
      <c r="H41" s="3822"/>
      <c r="I41" s="3822"/>
      <c r="J41" s="564"/>
      <c r="K41" s="3905" t="s">
        <v>923</v>
      </c>
      <c r="L41" s="3907" t="s">
        <v>1398</v>
      </c>
      <c r="M41" s="585"/>
      <c r="N41" s="585"/>
      <c r="O41" s="3904"/>
    </row>
    <row r="42" spans="1:15" s="3801" customFormat="1" ht="15" customHeight="1" x14ac:dyDescent="0.25">
      <c r="A42" s="3808"/>
      <c r="B42" s="3901"/>
      <c r="C42" s="564"/>
      <c r="D42" s="3822"/>
      <c r="E42" s="3822"/>
      <c r="F42" s="3822"/>
      <c r="G42" s="564"/>
      <c r="H42" s="3822"/>
      <c r="I42" s="3822"/>
      <c r="J42" s="564"/>
      <c r="K42" s="3905" t="s">
        <v>923</v>
      </c>
      <c r="L42" s="3907" t="s">
        <v>1399</v>
      </c>
      <c r="M42" s="585"/>
      <c r="N42" s="585"/>
      <c r="O42" s="3904"/>
    </row>
    <row r="43" spans="1:15" s="3801" customFormat="1" ht="15" customHeight="1" x14ac:dyDescent="0.25">
      <c r="A43" s="3808"/>
      <c r="B43" s="3901"/>
      <c r="C43" s="564"/>
      <c r="D43" s="564"/>
      <c r="E43" s="564"/>
      <c r="F43" s="564"/>
      <c r="G43" s="564"/>
      <c r="H43" s="564"/>
      <c r="I43" s="564"/>
      <c r="J43" s="564"/>
      <c r="K43" s="3905" t="s">
        <v>1400</v>
      </c>
      <c r="L43" s="3908" t="s">
        <v>1401</v>
      </c>
      <c r="M43" s="564"/>
      <c r="N43" s="564"/>
      <c r="O43" s="3900"/>
    </row>
    <row r="44" spans="1:15" s="3801" customFormat="1" ht="15" customHeight="1" x14ac:dyDescent="0.25">
      <c r="A44" s="3808"/>
      <c r="B44" s="3901"/>
      <c r="C44" s="564"/>
      <c r="D44" s="564"/>
      <c r="E44" s="564"/>
      <c r="F44" s="564"/>
      <c r="G44" s="564"/>
      <c r="H44" s="564"/>
      <c r="I44" s="564"/>
      <c r="J44" s="564"/>
      <c r="K44" s="3903" t="s">
        <v>1402</v>
      </c>
      <c r="L44" s="3908" t="s">
        <v>1403</v>
      </c>
      <c r="M44" s="564"/>
      <c r="N44" s="564"/>
      <c r="O44" s="3900"/>
    </row>
    <row r="45" spans="1:15" s="3801" customFormat="1" ht="15" customHeight="1" x14ac:dyDescent="0.25">
      <c r="A45" s="3808"/>
      <c r="B45" s="3909"/>
      <c r="C45" s="3910"/>
      <c r="D45" s="3910"/>
      <c r="E45" s="3910"/>
      <c r="F45" s="3910"/>
      <c r="G45" s="3910"/>
      <c r="H45" s="3910"/>
      <c r="I45" s="3910"/>
      <c r="J45" s="3910"/>
      <c r="K45" s="3911" t="s">
        <v>1404</v>
      </c>
      <c r="L45" s="3912" t="s">
        <v>1405</v>
      </c>
      <c r="M45" s="3913"/>
      <c r="N45" s="3910"/>
      <c r="O45" s="3914"/>
    </row>
    <row r="46" spans="1:15" s="3801" customFormat="1" ht="15" customHeight="1" x14ac:dyDescent="0.2">
      <c r="A46" s="3808"/>
      <c r="B46" s="3915">
        <v>10</v>
      </c>
      <c r="C46" s="3915">
        <v>15</v>
      </c>
      <c r="D46" s="3915">
        <v>10</v>
      </c>
      <c r="E46" s="3915">
        <v>12</v>
      </c>
      <c r="F46" s="3915">
        <v>14</v>
      </c>
      <c r="G46" s="3915">
        <v>15</v>
      </c>
      <c r="H46" s="3915">
        <v>20</v>
      </c>
      <c r="I46" s="3915">
        <v>16</v>
      </c>
      <c r="J46" s="3915">
        <v>16</v>
      </c>
      <c r="K46" s="3915">
        <v>16</v>
      </c>
      <c r="L46" s="3915">
        <v>20</v>
      </c>
      <c r="M46" s="3915">
        <v>20</v>
      </c>
      <c r="N46" s="3915">
        <v>20</v>
      </c>
      <c r="O46" s="3915">
        <v>20</v>
      </c>
    </row>
    <row r="47" spans="1:15" ht="12.75" customHeight="1" x14ac:dyDescent="0.25">
      <c r="A47" s="3916"/>
      <c r="H47" s="3800"/>
      <c r="J47" s="3800"/>
      <c r="K47" s="3916"/>
      <c r="L47" s="3916"/>
      <c r="M47" s="3916"/>
      <c r="N47" s="3916"/>
      <c r="O47" s="3916"/>
    </row>
    <row r="48" spans="1:15" ht="15.75" thickBot="1" x14ac:dyDescent="0.3">
      <c r="B48" s="3620"/>
      <c r="C48" s="3620"/>
      <c r="D48" s="3620"/>
      <c r="E48" s="3620"/>
      <c r="F48" s="3620"/>
      <c r="G48" s="3620"/>
      <c r="H48" s="3620"/>
      <c r="I48" s="3620"/>
      <c r="J48" s="3620"/>
      <c r="K48" s="3620"/>
      <c r="L48" s="3620"/>
      <c r="M48" s="3620"/>
      <c r="N48" s="3620"/>
    </row>
    <row r="49" spans="2:16" ht="18" x14ac:dyDescent="0.25">
      <c r="B49" s="3917" t="s">
        <v>1406</v>
      </c>
      <c r="C49" s="3918"/>
      <c r="D49" s="3918"/>
      <c r="E49" s="3918"/>
      <c r="F49" s="3918"/>
      <c r="G49" s="3919"/>
      <c r="H49" s="3620"/>
      <c r="I49" s="3917" t="s">
        <v>1407</v>
      </c>
      <c r="J49" s="3918"/>
      <c r="K49" s="3918"/>
      <c r="L49" s="3918"/>
      <c r="M49" s="3918"/>
      <c r="N49" s="3919"/>
    </row>
    <row r="50" spans="2:16" x14ac:dyDescent="0.25">
      <c r="B50" s="3666" t="s">
        <v>136</v>
      </c>
      <c r="C50" s="3667"/>
      <c r="D50" s="3668" t="s">
        <v>1263</v>
      </c>
      <c r="E50" s="3669" t="s">
        <v>1264</v>
      </c>
      <c r="F50" s="3670" t="s">
        <v>146</v>
      </c>
      <c r="G50" s="3671"/>
      <c r="H50" s="3620"/>
      <c r="I50" s="3666" t="s">
        <v>136</v>
      </c>
      <c r="J50" s="3667"/>
      <c r="K50" s="3668" t="s">
        <v>1263</v>
      </c>
      <c r="L50" s="3669" t="s">
        <v>1264</v>
      </c>
      <c r="M50" s="3670" t="s">
        <v>146</v>
      </c>
      <c r="N50" s="3671"/>
    </row>
    <row r="51" spans="2:16" x14ac:dyDescent="0.25">
      <c r="B51" s="3920">
        <v>15</v>
      </c>
      <c r="C51" s="3921">
        <f>B51/1000</f>
        <v>1.4999999999999999E-2</v>
      </c>
      <c r="D51" s="3674" t="s">
        <v>879</v>
      </c>
      <c r="E51" s="3675">
        <v>1</v>
      </c>
      <c r="F51" s="3676">
        <f>(B51*E51)</f>
        <v>15</v>
      </c>
      <c r="G51" s="3922">
        <f>F51/1000</f>
        <v>1.4999999999999999E-2</v>
      </c>
      <c r="H51" s="3620"/>
      <c r="I51" s="3923">
        <v>1.5</v>
      </c>
      <c r="J51" s="3924">
        <f>I51*1000</f>
        <v>1500</v>
      </c>
      <c r="K51" s="3674" t="s">
        <v>879</v>
      </c>
      <c r="L51" s="3675">
        <v>1</v>
      </c>
      <c r="M51" s="3676">
        <f>(J51*L51)</f>
        <v>1500</v>
      </c>
      <c r="N51" s="3922">
        <f>M51/1000</f>
        <v>1.5</v>
      </c>
    </row>
    <row r="52" spans="2:16" x14ac:dyDescent="0.25">
      <c r="B52" s="3920"/>
      <c r="C52" s="3921"/>
      <c r="D52" s="3674" t="s">
        <v>1265</v>
      </c>
      <c r="E52" s="3675">
        <v>1.03</v>
      </c>
      <c r="F52" s="3925">
        <f>(B51*E52)</f>
        <v>15.450000000000001</v>
      </c>
      <c r="G52" s="3922">
        <f>F52/1000</f>
        <v>1.5450000000000002E-2</v>
      </c>
      <c r="H52" s="3620"/>
      <c r="I52" s="3923"/>
      <c r="J52" s="3924"/>
      <c r="K52" s="3674" t="s">
        <v>1265</v>
      </c>
      <c r="L52" s="3675">
        <v>1.03</v>
      </c>
      <c r="M52" s="3676">
        <f>(J51*L52)</f>
        <v>1545</v>
      </c>
      <c r="N52" s="3922">
        <f>M52/1000</f>
        <v>1.5449999999999999</v>
      </c>
    </row>
    <row r="53" spans="2:16" x14ac:dyDescent="0.25">
      <c r="B53" s="3920"/>
      <c r="C53" s="3921"/>
      <c r="D53" s="3674" t="s">
        <v>1266</v>
      </c>
      <c r="E53" s="3675">
        <v>1.0149999999999999</v>
      </c>
      <c r="F53" s="3925">
        <f>(E53*B51)</f>
        <v>15.224999999999998</v>
      </c>
      <c r="G53" s="3922">
        <f>F53/1000</f>
        <v>1.5224999999999997E-2</v>
      </c>
      <c r="H53" s="3620"/>
      <c r="I53" s="3923"/>
      <c r="J53" s="3924"/>
      <c r="K53" s="3674" t="s">
        <v>1266</v>
      </c>
      <c r="L53" s="3675">
        <v>1.0149999999999999</v>
      </c>
      <c r="M53" s="3676">
        <f>(L53*J51)</f>
        <v>1522.4999999999998</v>
      </c>
      <c r="N53" s="3922">
        <f>M53/1000</f>
        <v>1.5224999999999997</v>
      </c>
    </row>
    <row r="54" spans="2:16" x14ac:dyDescent="0.25">
      <c r="B54" s="3920"/>
      <c r="C54" s="3921"/>
      <c r="D54" s="3674" t="s">
        <v>1267</v>
      </c>
      <c r="E54" s="3675">
        <v>0.92</v>
      </c>
      <c r="F54" s="3925">
        <f>(E54*B51)</f>
        <v>13.8</v>
      </c>
      <c r="G54" s="3922">
        <f>F54/1000</f>
        <v>1.3800000000000002E-2</v>
      </c>
      <c r="H54" s="3620"/>
      <c r="I54" s="3923"/>
      <c r="J54" s="3924"/>
      <c r="K54" s="3674" t="s">
        <v>1267</v>
      </c>
      <c r="L54" s="3675">
        <v>0.92</v>
      </c>
      <c r="M54" s="3676">
        <f>(L54*J51)</f>
        <v>1380</v>
      </c>
      <c r="N54" s="3922">
        <f>M54/1000</f>
        <v>1.38</v>
      </c>
      <c r="P54" s="1596" t="s">
        <v>999</v>
      </c>
    </row>
    <row r="55" spans="2:16" ht="15.75" thickBot="1" x14ac:dyDescent="0.3">
      <c r="B55" s="3926"/>
      <c r="C55" s="3927"/>
      <c r="D55" s="3928" t="s">
        <v>1268</v>
      </c>
      <c r="E55" s="3929">
        <v>0.8</v>
      </c>
      <c r="F55" s="3930">
        <f>(E55*B51)</f>
        <v>12</v>
      </c>
      <c r="G55" s="3931">
        <f>F55/1000</f>
        <v>1.2E-2</v>
      </c>
      <c r="H55" s="3620"/>
      <c r="I55" s="3932"/>
      <c r="J55" s="3933"/>
      <c r="K55" s="3928" t="s">
        <v>1268</v>
      </c>
      <c r="L55" s="3929">
        <v>0.8</v>
      </c>
      <c r="M55" s="3934">
        <f>(L55*J51)</f>
        <v>1200</v>
      </c>
      <c r="N55" s="3931">
        <f>M55/1000</f>
        <v>1.2</v>
      </c>
      <c r="P55" s="1487" t="str">
        <f>ADDRESS(ROW(),COLUMN(),4)</f>
        <v>P55</v>
      </c>
    </row>
  </sheetData>
  <mergeCells count="23">
    <mergeCell ref="B51:B55"/>
    <mergeCell ref="C51:C55"/>
    <mergeCell ref="I51:I55"/>
    <mergeCell ref="J51:J55"/>
    <mergeCell ref="B24:C24"/>
    <mergeCell ref="B25:C25"/>
    <mergeCell ref="B26:C26"/>
    <mergeCell ref="B49:G49"/>
    <mergeCell ref="I49:N49"/>
    <mergeCell ref="B50:C50"/>
    <mergeCell ref="F50:G50"/>
    <mergeCell ref="I50:J50"/>
    <mergeCell ref="M50:N50"/>
    <mergeCell ref="A3:A46"/>
    <mergeCell ref="L15:N15"/>
    <mergeCell ref="H19:K19"/>
    <mergeCell ref="B20:C20"/>
    <mergeCell ref="D20:G20"/>
    <mergeCell ref="H20:K20"/>
    <mergeCell ref="B21:C21"/>
    <mergeCell ref="B22:C22"/>
    <mergeCell ref="B23:C23"/>
    <mergeCell ref="L23:O23"/>
  </mergeCells>
  <printOptions horizontalCentered="1"/>
  <pageMargins left="0.62992125984251968" right="0.23622047244094491" top="0.35433070866141736" bottom="0.35433070866141736" header="0.31496062992125984" footer="0.31496062992125984"/>
  <pageSetup paperSize="9" scale="5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CA6DE-3914-4457-B14E-5C191229014D}">
  <dimension ref="A1:AA80"/>
  <sheetViews>
    <sheetView topLeftCell="C1" zoomScale="75" zoomScaleNormal="75" workbookViewId="0">
      <selection activeCell="O29" sqref="O29"/>
    </sheetView>
  </sheetViews>
  <sheetFormatPr baseColWidth="10" defaultRowHeight="15" x14ac:dyDescent="0.25"/>
  <cols>
    <col min="1" max="1" width="3.7109375" customWidth="1"/>
    <col min="2" max="17" width="11.7109375" customWidth="1"/>
    <col min="18" max="18" width="11.42578125" customWidth="1"/>
    <col min="19" max="26" width="18.7109375" style="1595" customWidth="1"/>
  </cols>
  <sheetData>
    <row r="1" spans="1:27" ht="18.75" x14ac:dyDescent="0.3">
      <c r="A1" s="1481">
        <v>3</v>
      </c>
      <c r="B1" s="1482">
        <f t="shared" ref="B1:Q1" ca="1" si="0">CELL("largeur",B1)</f>
        <v>11</v>
      </c>
      <c r="C1" s="1482">
        <f t="shared" ca="1" si="0"/>
        <v>11</v>
      </c>
      <c r="D1" s="1482">
        <f t="shared" ca="1" si="0"/>
        <v>11</v>
      </c>
      <c r="E1" s="1482">
        <f t="shared" ca="1" si="0"/>
        <v>11</v>
      </c>
      <c r="F1" s="1482">
        <f t="shared" ca="1" si="0"/>
        <v>11</v>
      </c>
      <c r="G1" s="1482">
        <f t="shared" ca="1" si="0"/>
        <v>11</v>
      </c>
      <c r="H1" s="1482">
        <f t="shared" ca="1" si="0"/>
        <v>11</v>
      </c>
      <c r="I1" s="1482">
        <f t="shared" ca="1" si="0"/>
        <v>11</v>
      </c>
      <c r="J1" s="1482">
        <f t="shared" ca="1" si="0"/>
        <v>11</v>
      </c>
      <c r="K1" s="1482">
        <f t="shared" ca="1" si="0"/>
        <v>11</v>
      </c>
      <c r="L1" s="1482">
        <f t="shared" ca="1" si="0"/>
        <v>11</v>
      </c>
      <c r="M1" s="1482">
        <f t="shared" ca="1" si="0"/>
        <v>11</v>
      </c>
      <c r="N1" s="1482">
        <f t="shared" ca="1" si="0"/>
        <v>11</v>
      </c>
      <c r="O1" s="1482">
        <f t="shared" ca="1" si="0"/>
        <v>11</v>
      </c>
      <c r="P1" s="1482">
        <f t="shared" ca="1" si="0"/>
        <v>11</v>
      </c>
      <c r="Q1" s="1482">
        <f t="shared" ca="1" si="0"/>
        <v>11</v>
      </c>
      <c r="R1" s="1483" t="s">
        <v>917</v>
      </c>
      <c r="S1" s="1484"/>
      <c r="T1" s="1484"/>
      <c r="U1" s="1485">
        <v>1</v>
      </c>
      <c r="V1" s="1485">
        <v>1</v>
      </c>
      <c r="W1" s="1485">
        <v>1</v>
      </c>
      <c r="X1" s="1485">
        <v>1</v>
      </c>
      <c r="Y1" s="1484"/>
      <c r="Z1" s="1486" t="s">
        <v>918</v>
      </c>
      <c r="AA1" s="1487" t="str">
        <f>'qu''est-ce qu''un "Postit"'!$AA$80</f>
        <v>AA80</v>
      </c>
    </row>
    <row r="2" spans="1:27" ht="18.75" x14ac:dyDescent="0.25">
      <c r="A2" s="1485">
        <v>1</v>
      </c>
      <c r="B2" s="1485">
        <v>1</v>
      </c>
      <c r="C2" s="1485">
        <v>1</v>
      </c>
      <c r="D2" s="1485">
        <v>1</v>
      </c>
      <c r="E2" s="1485">
        <v>1</v>
      </c>
      <c r="F2" s="1485">
        <v>1</v>
      </c>
      <c r="G2" s="1485">
        <v>1</v>
      </c>
      <c r="H2" s="1485">
        <v>1</v>
      </c>
      <c r="I2" s="1485">
        <v>1</v>
      </c>
      <c r="J2" s="1485">
        <v>1</v>
      </c>
      <c r="K2" s="1485">
        <v>1</v>
      </c>
      <c r="L2" s="1485">
        <v>1</v>
      </c>
      <c r="M2" s="1485">
        <v>1</v>
      </c>
      <c r="N2" s="1485">
        <v>1</v>
      </c>
      <c r="O2" s="1485">
        <v>1</v>
      </c>
      <c r="P2" s="1488" t="str">
        <f ca="1">"Page "&amp;_xlfn.SHEET()&amp;" sur "&amp;_xlfn.SHEETS()</f>
        <v>Page 2 sur 17</v>
      </c>
      <c r="Q2" s="1489"/>
      <c r="R2" s="1485">
        <v>1</v>
      </c>
      <c r="S2" s="1484"/>
      <c r="T2" s="1484"/>
      <c r="U2" s="1484"/>
      <c r="V2" s="1484"/>
      <c r="W2" s="1484"/>
      <c r="X2" s="1484"/>
      <c r="Y2" s="1484"/>
      <c r="Z2" s="1484"/>
      <c r="AA2" s="1485">
        <v>1</v>
      </c>
    </row>
    <row r="3" spans="1:27" ht="15.75" thickBot="1" x14ac:dyDescent="0.3">
      <c r="A3" s="1485">
        <v>1</v>
      </c>
      <c r="B3" s="1485">
        <v>1</v>
      </c>
      <c r="C3" s="1485">
        <v>1</v>
      </c>
      <c r="D3" s="1485">
        <v>1</v>
      </c>
      <c r="E3" s="1485">
        <v>1</v>
      </c>
      <c r="F3" s="1485">
        <v>1</v>
      </c>
      <c r="G3" s="1485">
        <v>1</v>
      </c>
      <c r="H3" s="1485">
        <v>1</v>
      </c>
      <c r="I3" s="1485">
        <v>1</v>
      </c>
      <c r="J3" s="1485">
        <v>1</v>
      </c>
      <c r="K3" s="1485">
        <v>1</v>
      </c>
      <c r="L3" s="1485">
        <v>1</v>
      </c>
      <c r="M3" s="1485">
        <v>1</v>
      </c>
      <c r="N3" s="1485">
        <v>1</v>
      </c>
      <c r="O3" s="1485">
        <v>1</v>
      </c>
      <c r="R3" s="1485">
        <v>1</v>
      </c>
      <c r="S3" s="1485">
        <v>1</v>
      </c>
      <c r="T3" s="1485">
        <v>1</v>
      </c>
      <c r="U3" s="1485">
        <v>1</v>
      </c>
      <c r="V3" s="1485">
        <v>1</v>
      </c>
      <c r="W3" s="1485">
        <v>1</v>
      </c>
      <c r="X3" s="1485">
        <v>1</v>
      </c>
      <c r="Y3" s="1485">
        <v>1</v>
      </c>
      <c r="Z3" s="1485">
        <v>1</v>
      </c>
      <c r="AA3" s="1485">
        <v>1</v>
      </c>
    </row>
    <row r="4" spans="1:27" ht="26.25" x14ac:dyDescent="0.25">
      <c r="A4" s="1485">
        <v>1</v>
      </c>
      <c r="B4" s="1490" t="s">
        <v>0</v>
      </c>
      <c r="C4" s="1491"/>
      <c r="D4" s="1491"/>
      <c r="E4" s="1491"/>
      <c r="F4" s="1491"/>
      <c r="G4" s="1491"/>
      <c r="H4" s="1491"/>
      <c r="I4" s="1491"/>
      <c r="J4" s="1491"/>
      <c r="K4" s="1491"/>
      <c r="L4" s="1491"/>
      <c r="M4" s="1491"/>
      <c r="N4" s="1491"/>
      <c r="O4" s="1491"/>
      <c r="P4" s="1491"/>
      <c r="Q4" s="1492"/>
      <c r="R4" s="1485">
        <v>1</v>
      </c>
      <c r="S4" s="1777" t="s">
        <v>919</v>
      </c>
      <c r="T4" s="1778"/>
      <c r="U4" s="1778"/>
      <c r="V4" s="1778"/>
      <c r="W4" s="1493"/>
      <c r="X4" s="1493"/>
      <c r="Y4" s="1493"/>
      <c r="Z4" s="1494"/>
      <c r="AA4" s="1485">
        <v>1</v>
      </c>
    </row>
    <row r="5" spans="1:27" ht="23.25" x14ac:dyDescent="0.25">
      <c r="A5" s="1485">
        <v>1</v>
      </c>
      <c r="B5" s="1495"/>
      <c r="C5" s="1496" t="s">
        <v>920</v>
      </c>
      <c r="D5" s="1497"/>
      <c r="E5" s="1497"/>
      <c r="F5" s="1497"/>
      <c r="G5" s="1497"/>
      <c r="H5" s="1497"/>
      <c r="I5" s="1497"/>
      <c r="J5" s="1497"/>
      <c r="K5" s="1497"/>
      <c r="L5" s="1497"/>
      <c r="M5" s="1497"/>
      <c r="N5" s="1497"/>
      <c r="O5" s="1497"/>
      <c r="P5" s="1497"/>
      <c r="Q5" s="1498"/>
      <c r="R5" s="1485">
        <v>1</v>
      </c>
      <c r="S5" s="1499"/>
      <c r="T5" s="1500"/>
      <c r="U5" s="1500"/>
      <c r="V5" s="1500"/>
      <c r="W5" s="1500"/>
      <c r="X5" s="1500"/>
      <c r="Y5" s="1500"/>
      <c r="Z5" s="1501"/>
      <c r="AA5" s="1485">
        <v>1</v>
      </c>
    </row>
    <row r="6" spans="1:27" ht="23.25" x14ac:dyDescent="0.25">
      <c r="A6" s="1485">
        <v>1</v>
      </c>
      <c r="B6" s="1502"/>
      <c r="C6" s="1503" t="s">
        <v>921</v>
      </c>
      <c r="D6" s="1504"/>
      <c r="E6" s="1504"/>
      <c r="F6" s="1504"/>
      <c r="G6" s="1504"/>
      <c r="H6" s="1504"/>
      <c r="I6" s="1504"/>
      <c r="J6" s="1504"/>
      <c r="K6" s="1504"/>
      <c r="L6" s="1504"/>
      <c r="M6" s="1504"/>
      <c r="N6" s="1504"/>
      <c r="O6" s="1504"/>
      <c r="P6" s="1504"/>
      <c r="Q6" s="1505"/>
      <c r="R6" s="1485">
        <v>1</v>
      </c>
      <c r="S6" s="1499"/>
      <c r="T6" s="1506" t="s">
        <v>922</v>
      </c>
      <c r="U6" s="1500"/>
      <c r="V6" s="1500"/>
      <c r="W6" s="1500"/>
      <c r="X6" s="1500"/>
      <c r="Y6" s="1500"/>
      <c r="Z6" s="1501"/>
      <c r="AA6" s="1485">
        <v>1</v>
      </c>
    </row>
    <row r="7" spans="1:27" ht="23.25" x14ac:dyDescent="0.25">
      <c r="A7" s="1485">
        <v>1</v>
      </c>
      <c r="B7" s="1502"/>
      <c r="C7" s="1507" t="s">
        <v>923</v>
      </c>
      <c r="D7" s="1508" t="s">
        <v>924</v>
      </c>
      <c r="E7" s="1504"/>
      <c r="F7" s="1504"/>
      <c r="G7" s="1504"/>
      <c r="H7" s="1504"/>
      <c r="I7" s="1504"/>
      <c r="J7" s="1504"/>
      <c r="K7" s="1504"/>
      <c r="L7" s="1504"/>
      <c r="M7" s="1504"/>
      <c r="N7" s="1504"/>
      <c r="O7" s="1504"/>
      <c r="P7" s="1504"/>
      <c r="Q7" s="1505"/>
      <c r="R7" s="1485">
        <v>1</v>
      </c>
      <c r="S7" s="1499"/>
      <c r="T7" s="1509" t="s">
        <v>925</v>
      </c>
      <c r="U7" s="1500"/>
      <c r="V7" s="1500"/>
      <c r="W7" s="1500"/>
      <c r="X7" s="1500"/>
      <c r="Y7" s="1500"/>
      <c r="Z7" s="1501"/>
      <c r="AA7" s="1485">
        <v>1</v>
      </c>
    </row>
    <row r="8" spans="1:27" ht="23.25" x14ac:dyDescent="0.25">
      <c r="A8" s="1485">
        <v>1</v>
      </c>
      <c r="B8" s="1510"/>
      <c r="C8" s="1496" t="s">
        <v>926</v>
      </c>
      <c r="D8" s="1497"/>
      <c r="E8" s="1497"/>
      <c r="F8" s="1497"/>
      <c r="G8" s="1497"/>
      <c r="H8" s="1497"/>
      <c r="I8" s="1497"/>
      <c r="J8" s="1497"/>
      <c r="K8" s="1497"/>
      <c r="L8" s="1497"/>
      <c r="M8" s="1497"/>
      <c r="N8" s="1497"/>
      <c r="O8" s="1497"/>
      <c r="P8" s="1497"/>
      <c r="Q8" s="1498"/>
      <c r="R8" s="1485">
        <v>1</v>
      </c>
      <c r="S8" s="1499"/>
      <c r="T8" s="1511" t="s">
        <v>927</v>
      </c>
      <c r="U8" s="1500"/>
      <c r="V8" s="1512"/>
      <c r="W8" s="1513"/>
      <c r="X8" s="1514"/>
      <c r="Y8" s="1506"/>
      <c r="Z8" s="1501"/>
      <c r="AA8" s="1485">
        <v>1</v>
      </c>
    </row>
    <row r="9" spans="1:27" ht="23.25" x14ac:dyDescent="0.25">
      <c r="A9" s="1485">
        <v>1</v>
      </c>
      <c r="B9" s="1515"/>
      <c r="C9" s="1503" t="s">
        <v>928</v>
      </c>
      <c r="D9" s="1504"/>
      <c r="E9" s="1504"/>
      <c r="F9" s="1504"/>
      <c r="G9" s="1516"/>
      <c r="H9" s="1504"/>
      <c r="I9" s="1504"/>
      <c r="J9" s="1504"/>
      <c r="K9" s="1504"/>
      <c r="L9" s="1516"/>
      <c r="M9" s="1516"/>
      <c r="N9" s="1504"/>
      <c r="O9" s="1504"/>
      <c r="P9" s="1504"/>
      <c r="Q9" s="1517"/>
      <c r="R9" s="1485">
        <v>1</v>
      </c>
      <c r="S9" s="1499"/>
      <c r="T9" s="1509" t="s">
        <v>929</v>
      </c>
      <c r="U9" s="1500"/>
      <c r="V9" s="1500"/>
      <c r="W9" s="1500"/>
      <c r="X9" s="1500"/>
      <c r="Y9" s="1500"/>
      <c r="Z9" s="1501"/>
      <c r="AA9" s="1485">
        <v>1</v>
      </c>
    </row>
    <row r="10" spans="1:27" ht="23.25" x14ac:dyDescent="0.35">
      <c r="A10" s="1485">
        <v>1</v>
      </c>
      <c r="B10" s="1518"/>
      <c r="C10" s="1519"/>
      <c r="D10" s="1520"/>
      <c r="E10" s="1520"/>
      <c r="F10" s="1520"/>
      <c r="G10" s="1521"/>
      <c r="H10" s="1520"/>
      <c r="I10" s="1520"/>
      <c r="J10" s="1520"/>
      <c r="K10" s="1520"/>
      <c r="L10" s="1521"/>
      <c r="M10" s="1521"/>
      <c r="N10" s="1520"/>
      <c r="O10" s="1520"/>
      <c r="P10" s="1520"/>
      <c r="Q10" s="1522"/>
      <c r="R10" s="1485">
        <v>1</v>
      </c>
      <c r="S10" s="1499"/>
      <c r="T10" s="1523"/>
      <c r="U10" s="1500"/>
      <c r="V10" s="1500"/>
      <c r="W10" s="1500"/>
      <c r="X10" s="1500"/>
      <c r="Y10" s="1500"/>
      <c r="Z10" s="1501"/>
      <c r="AA10" s="1485">
        <v>1</v>
      </c>
    </row>
    <row r="11" spans="1:27" ht="23.25" x14ac:dyDescent="0.35">
      <c r="A11" s="1485">
        <v>1</v>
      </c>
      <c r="B11" s="1518"/>
      <c r="C11" s="1524" t="s">
        <v>930</v>
      </c>
      <c r="D11" s="1525"/>
      <c r="E11" s="1526"/>
      <c r="F11" s="1526"/>
      <c r="G11" s="1526"/>
      <c r="H11" s="1526"/>
      <c r="I11" s="1526"/>
      <c r="J11" s="1526"/>
      <c r="K11" s="1526"/>
      <c r="L11" s="1526"/>
      <c r="M11" s="1526"/>
      <c r="N11" s="1526"/>
      <c r="O11" s="1526"/>
      <c r="P11" s="1526"/>
      <c r="Q11" s="1527"/>
      <c r="R11" s="1485">
        <v>1</v>
      </c>
      <c r="S11" s="1528"/>
      <c r="T11" s="1529" t="s">
        <v>931</v>
      </c>
      <c r="U11" s="1530"/>
      <c r="V11" s="1523"/>
      <c r="W11" s="1523"/>
      <c r="X11" s="1500"/>
      <c r="Y11" s="1500"/>
      <c r="Z11" s="1531"/>
      <c r="AA11" s="1485">
        <v>1</v>
      </c>
    </row>
    <row r="12" spans="1:27" ht="24" thickBot="1" x14ac:dyDescent="0.4">
      <c r="A12" s="1485">
        <v>1</v>
      </c>
      <c r="B12" s="1518"/>
      <c r="C12" s="1524" t="s">
        <v>932</v>
      </c>
      <c r="D12" s="1525"/>
      <c r="E12" s="1526"/>
      <c r="F12" s="1526"/>
      <c r="G12" s="1526"/>
      <c r="H12" s="1526"/>
      <c r="I12" s="1526"/>
      <c r="J12" s="1526"/>
      <c r="K12" s="1526"/>
      <c r="L12" s="1526"/>
      <c r="M12" s="1526"/>
      <c r="N12" s="1526"/>
      <c r="O12" s="1526"/>
      <c r="P12" s="1526"/>
      <c r="Q12" s="1527"/>
      <c r="R12" s="1485">
        <v>1</v>
      </c>
      <c r="S12" s="1528"/>
      <c r="T12" s="1779" t="s">
        <v>933</v>
      </c>
      <c r="U12" s="1779"/>
      <c r="V12" s="1779"/>
      <c r="W12" s="1523" t="s">
        <v>934</v>
      </c>
      <c r="X12" s="1500"/>
      <c r="Y12" s="1500"/>
      <c r="Z12" s="1531"/>
      <c r="AA12" s="1485">
        <v>1</v>
      </c>
    </row>
    <row r="13" spans="1:27" ht="23.25" x14ac:dyDescent="0.35">
      <c r="A13" s="1485">
        <v>1</v>
      </c>
      <c r="B13" s="1518"/>
      <c r="C13" s="1532"/>
      <c r="D13" s="1533"/>
      <c r="E13" s="1533"/>
      <c r="F13" s="1533"/>
      <c r="G13" s="1533"/>
      <c r="H13" s="1533"/>
      <c r="I13" s="1533"/>
      <c r="J13" s="1533"/>
      <c r="K13" s="1534"/>
      <c r="N13" s="1534"/>
      <c r="O13" s="1535" t="s">
        <v>935</v>
      </c>
      <c r="P13" s="1536" t="s">
        <v>0</v>
      </c>
      <c r="Q13" s="1537" t="s">
        <v>0</v>
      </c>
      <c r="R13" s="1485">
        <v>1</v>
      </c>
      <c r="S13" s="1528"/>
      <c r="T13" s="1780" t="s">
        <v>936</v>
      </c>
      <c r="U13" s="1780"/>
      <c r="V13" s="1780"/>
      <c r="W13" s="1500"/>
      <c r="X13" s="1500"/>
      <c r="Y13" s="1500"/>
      <c r="Z13" s="1531"/>
      <c r="AA13" s="1485">
        <v>1</v>
      </c>
    </row>
    <row r="14" spans="1:27" ht="21" x14ac:dyDescent="0.35">
      <c r="A14" s="1485">
        <v>1</v>
      </c>
      <c r="B14" s="1515"/>
      <c r="C14" s="1781" t="s">
        <v>937</v>
      </c>
      <c r="D14" s="1538" t="s">
        <v>938</v>
      </c>
      <c r="E14" s="1516"/>
      <c r="F14" s="1516"/>
      <c r="G14" s="1516"/>
      <c r="H14" s="1516"/>
      <c r="I14" s="1516"/>
      <c r="J14" s="1516"/>
      <c r="K14" s="1516"/>
      <c r="L14" s="1516"/>
      <c r="M14" s="1516"/>
      <c r="N14" s="1516"/>
      <c r="O14" s="1516"/>
      <c r="P14" s="1516"/>
      <c r="Q14" s="1517"/>
      <c r="R14" s="1485">
        <v>1</v>
      </c>
      <c r="S14" s="1528"/>
      <c r="T14" s="1523"/>
      <c r="U14" s="1523"/>
      <c r="V14" s="1523"/>
      <c r="W14" s="1523"/>
      <c r="X14" s="1523"/>
      <c r="Y14" s="1523"/>
      <c r="Z14" s="1531"/>
      <c r="AA14" s="1485">
        <v>1</v>
      </c>
    </row>
    <row r="15" spans="1:27" ht="21" x14ac:dyDescent="0.25">
      <c r="A15" s="1485">
        <v>1</v>
      </c>
      <c r="B15" s="1515"/>
      <c r="C15" s="1781"/>
      <c r="D15" s="1538" t="s">
        <v>939</v>
      </c>
      <c r="E15" s="1516"/>
      <c r="F15" s="1516"/>
      <c r="G15" s="1516"/>
      <c r="H15" s="1516"/>
      <c r="I15" s="1516"/>
      <c r="J15" s="1516"/>
      <c r="K15" s="1516"/>
      <c r="L15" s="1516"/>
      <c r="M15" s="1516"/>
      <c r="N15" s="1516"/>
      <c r="O15" s="1516"/>
      <c r="P15" s="1516"/>
      <c r="Q15" s="1517"/>
      <c r="R15" s="1485">
        <v>1</v>
      </c>
      <c r="S15" s="1499"/>
      <c r="T15" s="1539" t="s">
        <v>940</v>
      </c>
      <c r="U15" s="1500"/>
      <c r="V15" s="1500"/>
      <c r="W15" s="1500"/>
      <c r="X15" s="1500"/>
      <c r="Y15" s="1500"/>
      <c r="Z15" s="1501"/>
      <c r="AA15" s="1485">
        <v>1</v>
      </c>
    </row>
    <row r="16" spans="1:27" ht="21" x14ac:dyDescent="0.35">
      <c r="A16" s="1485">
        <v>1</v>
      </c>
      <c r="B16" s="1515"/>
      <c r="C16" s="1781"/>
      <c r="D16" s="1538" t="s">
        <v>941</v>
      </c>
      <c r="E16" s="1516"/>
      <c r="F16" s="1516"/>
      <c r="G16" s="1516"/>
      <c r="H16" s="1516"/>
      <c r="I16" s="1516"/>
      <c r="J16" s="1516"/>
      <c r="K16" s="1516"/>
      <c r="L16" s="1516"/>
      <c r="M16" s="1516"/>
      <c r="N16" s="1516"/>
      <c r="O16" s="1516"/>
      <c r="P16" s="1516"/>
      <c r="Q16" s="1517"/>
      <c r="R16" s="1485">
        <v>1</v>
      </c>
      <c r="S16" s="1528"/>
      <c r="T16" s="1540" t="s">
        <v>942</v>
      </c>
      <c r="U16" s="1523"/>
      <c r="V16" s="1523"/>
      <c r="W16" s="1523"/>
      <c r="X16" s="1523"/>
      <c r="Y16" s="1523"/>
      <c r="Z16" s="1531"/>
      <c r="AA16" s="1485">
        <v>1</v>
      </c>
    </row>
    <row r="17" spans="1:27" ht="21" x14ac:dyDescent="0.35">
      <c r="A17" s="1485">
        <v>1</v>
      </c>
      <c r="B17" s="1515"/>
      <c r="C17" s="1781"/>
      <c r="D17" s="1538" t="s">
        <v>943</v>
      </c>
      <c r="E17" s="1516"/>
      <c r="F17" s="1516"/>
      <c r="G17" s="1516"/>
      <c r="H17" s="1516"/>
      <c r="I17" s="1516"/>
      <c r="J17" s="1516"/>
      <c r="K17" s="1516"/>
      <c r="L17" s="1516"/>
      <c r="M17" s="1516"/>
      <c r="N17" s="1516"/>
      <c r="O17" s="1516"/>
      <c r="P17" s="1516"/>
      <c r="Q17" s="1517"/>
      <c r="R17" s="1485">
        <v>1</v>
      </c>
      <c r="S17" s="1528"/>
      <c r="T17" s="1540" t="s">
        <v>944</v>
      </c>
      <c r="U17" s="1523"/>
      <c r="V17" s="1523"/>
      <c r="W17" s="1523"/>
      <c r="X17" s="1523"/>
      <c r="Y17" s="1523"/>
      <c r="Z17" s="1531"/>
      <c r="AA17" s="1485">
        <v>1</v>
      </c>
    </row>
    <row r="18" spans="1:27" ht="23.25" x14ac:dyDescent="0.35">
      <c r="A18" s="1485">
        <v>1</v>
      </c>
      <c r="B18" s="1515"/>
      <c r="C18" s="1503"/>
      <c r="D18" s="1504"/>
      <c r="E18" s="1516"/>
      <c r="F18" s="1516"/>
      <c r="G18" s="1516"/>
      <c r="H18" s="1516"/>
      <c r="I18" s="1516"/>
      <c r="J18" s="1516"/>
      <c r="K18" s="1516"/>
      <c r="L18" s="1516"/>
      <c r="M18" s="1516"/>
      <c r="N18" s="1516"/>
      <c r="O18" s="1516"/>
      <c r="P18" s="1516"/>
      <c r="Q18" s="1517"/>
      <c r="R18" s="1485">
        <v>1</v>
      </c>
      <c r="S18" s="1528"/>
      <c r="T18" s="1500" t="s">
        <v>945</v>
      </c>
      <c r="U18" s="1523"/>
      <c r="V18" s="1523"/>
      <c r="W18" s="1523"/>
      <c r="X18" s="1523"/>
      <c r="Y18" s="1523"/>
      <c r="Z18" s="1531"/>
      <c r="AA18" s="1485">
        <v>1</v>
      </c>
    </row>
    <row r="19" spans="1:27" ht="23.25" x14ac:dyDescent="0.35">
      <c r="A19" s="1485">
        <v>1</v>
      </c>
      <c r="B19" s="1515"/>
      <c r="C19" s="1503" t="s">
        <v>946</v>
      </c>
      <c r="D19" s="1504"/>
      <c r="E19" s="1516"/>
      <c r="F19" s="1516"/>
      <c r="G19" s="1516"/>
      <c r="H19" s="1516"/>
      <c r="I19" s="1516"/>
      <c r="J19" s="1516"/>
      <c r="K19" s="1516"/>
      <c r="L19" s="1516"/>
      <c r="M19" s="1516"/>
      <c r="N19" s="1516"/>
      <c r="O19" s="1516"/>
      <c r="P19" s="1516"/>
      <c r="Q19" s="1517"/>
      <c r="R19" s="1485">
        <v>1</v>
      </c>
      <c r="S19" s="1528"/>
      <c r="T19" s="1782" t="s">
        <v>947</v>
      </c>
      <c r="U19" s="1782"/>
      <c r="V19" s="1500"/>
      <c r="W19" s="1500"/>
      <c r="X19" s="1500"/>
      <c r="Y19" s="1500"/>
      <c r="Z19" s="1501"/>
      <c r="AA19" s="1485">
        <v>1</v>
      </c>
    </row>
    <row r="20" spans="1:27" ht="23.25" x14ac:dyDescent="0.35">
      <c r="A20" s="1485">
        <v>1</v>
      </c>
      <c r="B20" s="1515"/>
      <c r="C20" s="1503" t="s">
        <v>948</v>
      </c>
      <c r="D20" s="1504"/>
      <c r="E20" s="1516"/>
      <c r="F20" s="1516"/>
      <c r="G20" s="1516"/>
      <c r="H20" s="1516"/>
      <c r="I20" s="1516"/>
      <c r="J20" s="1516"/>
      <c r="K20" s="1516"/>
      <c r="L20" s="1516"/>
      <c r="M20" s="1516"/>
      <c r="N20" s="1516"/>
      <c r="O20" s="1516"/>
      <c r="P20" s="1516"/>
      <c r="Q20" s="1517"/>
      <c r="R20" s="1485">
        <v>1</v>
      </c>
      <c r="S20" s="1528"/>
      <c r="T20" s="1541" t="s">
        <v>949</v>
      </c>
      <c r="U20" s="1542" t="s">
        <v>950</v>
      </c>
      <c r="V20" s="1523"/>
      <c r="W20" s="1500"/>
      <c r="X20" s="1543" t="s">
        <v>951</v>
      </c>
      <c r="Y20" s="1523"/>
      <c r="Z20" s="1544" t="s">
        <v>952</v>
      </c>
      <c r="AA20" s="1485">
        <v>1</v>
      </c>
    </row>
    <row r="21" spans="1:27" ht="21" customHeight="1" x14ac:dyDescent="0.35">
      <c r="A21" s="1485">
        <v>1</v>
      </c>
      <c r="B21" s="1545"/>
      <c r="C21" s="1546" t="s">
        <v>953</v>
      </c>
      <c r="D21" s="1516"/>
      <c r="E21" s="1516"/>
      <c r="F21" s="1516"/>
      <c r="G21" s="1516"/>
      <c r="H21" s="1516"/>
      <c r="I21" s="1516"/>
      <c r="J21" s="1516"/>
      <c r="K21" s="1516"/>
      <c r="L21" s="1516"/>
      <c r="M21" s="1516"/>
      <c r="N21" s="1516"/>
      <c r="O21" s="1516"/>
      <c r="P21" s="1516"/>
      <c r="Q21" s="1517"/>
      <c r="R21" s="1485">
        <v>1</v>
      </c>
      <c r="S21" s="1547"/>
      <c r="T21" s="1776" t="s">
        <v>954</v>
      </c>
      <c r="U21" s="1776"/>
      <c r="V21" s="1529"/>
      <c r="W21" s="1500"/>
      <c r="X21" s="1548" t="s">
        <v>955</v>
      </c>
      <c r="Y21" s="1529"/>
      <c r="Z21" s="1549" t="s">
        <v>956</v>
      </c>
      <c r="AA21" s="1485">
        <v>1</v>
      </c>
    </row>
    <row r="22" spans="1:27" ht="21" x14ac:dyDescent="0.35">
      <c r="A22" s="1485">
        <v>1</v>
      </c>
      <c r="B22" s="1550"/>
      <c r="C22" s="1551" t="s">
        <v>957</v>
      </c>
      <c r="D22" s="1551"/>
      <c r="E22" s="1551"/>
      <c r="F22" s="1551"/>
      <c r="G22" s="1551"/>
      <c r="H22" s="1551"/>
      <c r="I22" s="1551"/>
      <c r="J22" s="1551"/>
      <c r="K22" s="1551"/>
      <c r="L22" s="1551"/>
      <c r="M22" s="1551"/>
      <c r="N22" s="1551"/>
      <c r="O22" s="1551"/>
      <c r="P22" s="1551"/>
      <c r="Q22" s="1552"/>
      <c r="R22" s="1485">
        <v>1</v>
      </c>
      <c r="S22" s="1547"/>
      <c r="T22" s="1553">
        <v>0.25</v>
      </c>
      <c r="U22" s="1554"/>
      <c r="V22" s="1555"/>
      <c r="W22" s="1529"/>
      <c r="X22" s="1556" t="s">
        <v>958</v>
      </c>
      <c r="Y22" s="1557">
        <f t="shared" ref="Y22:Y28" si="1">IF(ISBLANK(T22),U22,IF(ISBLANK(U22),T22,T22*U22))</f>
        <v>0.25</v>
      </c>
      <c r="Z22" s="1558" t="s">
        <v>959</v>
      </c>
      <c r="AA22" s="1485">
        <v>1</v>
      </c>
    </row>
    <row r="23" spans="1:27" ht="21" x14ac:dyDescent="0.35">
      <c r="A23" s="1485">
        <v>1</v>
      </c>
      <c r="B23" s="1598">
        <v>11</v>
      </c>
      <c r="C23" s="1598">
        <v>11</v>
      </c>
      <c r="D23" s="1598">
        <v>11</v>
      </c>
      <c r="E23" s="1598">
        <v>11</v>
      </c>
      <c r="F23" s="1598">
        <v>11</v>
      </c>
      <c r="G23" s="1598">
        <v>11</v>
      </c>
      <c r="H23" s="1598">
        <v>11</v>
      </c>
      <c r="I23" s="1598">
        <v>11</v>
      </c>
      <c r="J23" s="1598">
        <v>11</v>
      </c>
      <c r="K23" s="1598">
        <v>11</v>
      </c>
      <c r="L23" s="1598">
        <v>11</v>
      </c>
      <c r="M23" s="1598">
        <v>11</v>
      </c>
      <c r="N23" s="1598">
        <v>11</v>
      </c>
      <c r="O23" s="1598">
        <v>11</v>
      </c>
      <c r="P23" s="1598">
        <v>11</v>
      </c>
      <c r="Q23" s="1598">
        <v>11</v>
      </c>
      <c r="R23" s="1597" t="s">
        <v>997</v>
      </c>
      <c r="S23" s="1528" t="s">
        <v>1000</v>
      </c>
      <c r="T23" s="1553">
        <v>0.5</v>
      </c>
      <c r="U23" s="1554"/>
      <c r="V23" s="1555"/>
      <c r="W23" s="1523"/>
      <c r="X23" s="1556" t="s">
        <v>960</v>
      </c>
      <c r="Y23" s="1557">
        <f t="shared" si="1"/>
        <v>0.5</v>
      </c>
      <c r="Z23" s="1558" t="s">
        <v>961</v>
      </c>
      <c r="AA23" s="1485">
        <v>1</v>
      </c>
    </row>
    <row r="24" spans="1:27" ht="21.75" thickBot="1" x14ac:dyDescent="0.4">
      <c r="A24" s="1485">
        <v>1</v>
      </c>
      <c r="B24" s="1599">
        <f t="shared" ref="B24:Q24" ca="1" si="2">CELL("largeur",B24)</f>
        <v>11</v>
      </c>
      <c r="C24" s="1599">
        <f t="shared" ca="1" si="2"/>
        <v>11</v>
      </c>
      <c r="D24" s="1599">
        <f t="shared" ca="1" si="2"/>
        <v>11</v>
      </c>
      <c r="E24" s="1599">
        <f t="shared" ca="1" si="2"/>
        <v>11</v>
      </c>
      <c r="F24" s="1599">
        <f t="shared" ca="1" si="2"/>
        <v>11</v>
      </c>
      <c r="G24" s="1599">
        <f t="shared" ca="1" si="2"/>
        <v>11</v>
      </c>
      <c r="H24" s="1599">
        <f t="shared" ca="1" si="2"/>
        <v>11</v>
      </c>
      <c r="I24" s="1599">
        <f t="shared" ca="1" si="2"/>
        <v>11</v>
      </c>
      <c r="J24" s="1599">
        <f t="shared" ca="1" si="2"/>
        <v>11</v>
      </c>
      <c r="K24" s="1599">
        <f t="shared" ca="1" si="2"/>
        <v>11</v>
      </c>
      <c r="L24" s="1599">
        <f t="shared" ca="1" si="2"/>
        <v>11</v>
      </c>
      <c r="M24" s="1599">
        <f t="shared" ca="1" si="2"/>
        <v>11</v>
      </c>
      <c r="N24" s="1599">
        <f t="shared" ca="1" si="2"/>
        <v>11</v>
      </c>
      <c r="O24" s="1599">
        <f t="shared" ca="1" si="2"/>
        <v>11</v>
      </c>
      <c r="P24" s="1599">
        <f t="shared" ca="1" si="2"/>
        <v>11</v>
      </c>
      <c r="Q24" s="1599">
        <f t="shared" ca="1" si="2"/>
        <v>11</v>
      </c>
      <c r="R24" s="1597" t="s">
        <v>998</v>
      </c>
      <c r="S24" s="1559" t="s">
        <v>1000</v>
      </c>
      <c r="T24" s="1553">
        <v>0.75</v>
      </c>
      <c r="U24" s="1554"/>
      <c r="V24" s="1555"/>
      <c r="W24" s="1523"/>
      <c r="X24" s="1556" t="s">
        <v>962</v>
      </c>
      <c r="Y24" s="1557">
        <f t="shared" si="1"/>
        <v>0.75</v>
      </c>
      <c r="Z24" s="1558" t="s">
        <v>963</v>
      </c>
      <c r="AA24" s="1485">
        <v>1</v>
      </c>
    </row>
    <row r="25" spans="1:27" ht="21" x14ac:dyDescent="0.35">
      <c r="A25" s="1485">
        <v>1</v>
      </c>
      <c r="B25" s="1485">
        <v>1</v>
      </c>
      <c r="C25" s="1485">
        <v>1</v>
      </c>
      <c r="D25" s="1485">
        <v>1</v>
      </c>
      <c r="E25" s="1485">
        <v>1</v>
      </c>
      <c r="F25" s="1485">
        <v>1</v>
      </c>
      <c r="G25" s="1485">
        <v>1</v>
      </c>
      <c r="H25" s="1485">
        <v>1</v>
      </c>
      <c r="I25" s="1485">
        <v>1</v>
      </c>
      <c r="J25" s="1485">
        <v>1</v>
      </c>
      <c r="K25" s="1485">
        <v>1</v>
      </c>
      <c r="L25" s="1485">
        <v>1</v>
      </c>
      <c r="M25" s="1485">
        <v>1</v>
      </c>
      <c r="N25" s="1485">
        <v>1</v>
      </c>
      <c r="O25" s="1485">
        <v>1</v>
      </c>
      <c r="P25" s="1485">
        <v>1</v>
      </c>
      <c r="Q25" s="1485">
        <v>1</v>
      </c>
      <c r="R25" s="1485">
        <v>1</v>
      </c>
      <c r="S25" s="1559"/>
      <c r="T25" s="1554">
        <v>10</v>
      </c>
      <c r="U25" s="1554"/>
      <c r="V25" s="1555"/>
      <c r="W25" s="1523"/>
      <c r="X25" s="1556" t="s">
        <v>964</v>
      </c>
      <c r="Y25" s="1560">
        <f t="shared" si="1"/>
        <v>10</v>
      </c>
      <c r="Z25" s="1558" t="s">
        <v>965</v>
      </c>
      <c r="AA25" s="1485">
        <v>1</v>
      </c>
    </row>
    <row r="26" spans="1:27" ht="21" x14ac:dyDescent="0.35">
      <c r="A26" s="1485">
        <v>1</v>
      </c>
      <c r="B26" s="1485">
        <v>1</v>
      </c>
      <c r="C26" s="1485">
        <v>1</v>
      </c>
      <c r="D26" s="1485">
        <v>1</v>
      </c>
      <c r="E26" s="1485">
        <v>1</v>
      </c>
      <c r="F26" s="1485">
        <v>1</v>
      </c>
      <c r="G26" s="1485">
        <v>1</v>
      </c>
      <c r="H26" s="1485">
        <v>1</v>
      </c>
      <c r="I26" s="1485">
        <v>1</v>
      </c>
      <c r="J26" s="1485">
        <v>1</v>
      </c>
      <c r="K26" s="1485">
        <v>1</v>
      </c>
      <c r="L26" s="1485">
        <v>1</v>
      </c>
      <c r="M26" s="1485">
        <v>1</v>
      </c>
      <c r="N26" s="1485">
        <v>1</v>
      </c>
      <c r="O26" s="1485">
        <v>1</v>
      </c>
      <c r="P26" s="1485">
        <v>1</v>
      </c>
      <c r="Q26" s="1485">
        <v>1</v>
      </c>
      <c r="R26" s="1485">
        <v>1</v>
      </c>
      <c r="S26" s="1559"/>
      <c r="T26" s="1554">
        <v>15</v>
      </c>
      <c r="U26" s="1561">
        <v>0.03</v>
      </c>
      <c r="V26" s="1555"/>
      <c r="W26" s="1523"/>
      <c r="X26" s="1556" t="s">
        <v>966</v>
      </c>
      <c r="Y26" s="1562">
        <f t="shared" si="1"/>
        <v>0.44999999999999996</v>
      </c>
      <c r="Z26" s="1558" t="s">
        <v>967</v>
      </c>
      <c r="AA26" s="1485">
        <v>1</v>
      </c>
    </row>
    <row r="27" spans="1:27" ht="21" x14ac:dyDescent="0.35">
      <c r="A27" s="1485">
        <v>1</v>
      </c>
      <c r="B27" s="1485">
        <v>1</v>
      </c>
      <c r="C27" s="1485">
        <v>1</v>
      </c>
      <c r="D27" s="1485">
        <v>1</v>
      </c>
      <c r="E27" s="1485">
        <v>1</v>
      </c>
      <c r="F27" s="1485">
        <v>1</v>
      </c>
      <c r="G27" s="1485">
        <v>1</v>
      </c>
      <c r="H27" s="1485">
        <v>1</v>
      </c>
      <c r="I27" s="1485">
        <v>1</v>
      </c>
      <c r="J27" s="1485">
        <v>1</v>
      </c>
      <c r="K27" s="1485">
        <v>1</v>
      </c>
      <c r="L27" s="1485">
        <v>1</v>
      </c>
      <c r="M27" s="1485">
        <v>1</v>
      </c>
      <c r="N27" s="1485">
        <v>1</v>
      </c>
      <c r="O27" s="1485">
        <v>1</v>
      </c>
      <c r="P27" s="1485">
        <v>1</v>
      </c>
      <c r="Q27" s="1485">
        <v>1</v>
      </c>
      <c r="R27" s="1485">
        <v>1</v>
      </c>
      <c r="S27" s="1559"/>
      <c r="T27" s="1561"/>
      <c r="U27" s="1561">
        <v>0.2</v>
      </c>
      <c r="V27" s="1555"/>
      <c r="W27" s="1523"/>
      <c r="X27" s="1556" t="s">
        <v>968</v>
      </c>
      <c r="Y27" s="1562">
        <f t="shared" si="1"/>
        <v>0.2</v>
      </c>
      <c r="Z27" s="1558" t="s">
        <v>967</v>
      </c>
      <c r="AA27" s="1485">
        <v>1</v>
      </c>
    </row>
    <row r="28" spans="1:27" ht="21" x14ac:dyDescent="0.35">
      <c r="A28" s="1485">
        <v>1</v>
      </c>
      <c r="B28" s="1485">
        <v>1</v>
      </c>
      <c r="C28" s="1485">
        <v>1</v>
      </c>
      <c r="D28" s="1485">
        <v>1</v>
      </c>
      <c r="E28" s="1485">
        <v>1</v>
      </c>
      <c r="F28" s="1485">
        <v>1</v>
      </c>
      <c r="G28" s="1485">
        <v>1</v>
      </c>
      <c r="H28" s="1485">
        <v>1</v>
      </c>
      <c r="I28" s="1485">
        <v>1</v>
      </c>
      <c r="J28" s="1485">
        <v>1</v>
      </c>
      <c r="K28" s="1485">
        <v>1</v>
      </c>
      <c r="L28" s="1485">
        <v>1</v>
      </c>
      <c r="M28" s="1485">
        <v>1</v>
      </c>
      <c r="N28" s="1485">
        <v>1</v>
      </c>
      <c r="O28" s="1485">
        <v>1</v>
      </c>
      <c r="P28" s="1485">
        <v>1</v>
      </c>
      <c r="Q28" s="1485">
        <v>1</v>
      </c>
      <c r="R28" s="1485">
        <v>1</v>
      </c>
      <c r="S28" s="1499"/>
      <c r="T28" s="1561"/>
      <c r="U28" s="1561">
        <v>0.125</v>
      </c>
      <c r="V28" s="1563"/>
      <c r="W28" s="1523"/>
      <c r="X28" s="1564" t="s">
        <v>104</v>
      </c>
      <c r="Y28" s="1562">
        <f t="shared" si="1"/>
        <v>0.125</v>
      </c>
      <c r="Z28" s="1558" t="s">
        <v>967</v>
      </c>
      <c r="AA28" s="1485">
        <v>1</v>
      </c>
    </row>
    <row r="29" spans="1:27" ht="21" x14ac:dyDescent="0.25">
      <c r="A29" s="1485">
        <v>1</v>
      </c>
      <c r="B29" s="1485">
        <v>1</v>
      </c>
      <c r="C29" s="1485">
        <v>1</v>
      </c>
      <c r="D29" s="1485">
        <v>1</v>
      </c>
      <c r="E29" s="1485">
        <v>1</v>
      </c>
      <c r="F29" s="1485">
        <v>1</v>
      </c>
      <c r="G29" s="1485">
        <v>1</v>
      </c>
      <c r="H29" s="1485">
        <v>1</v>
      </c>
      <c r="I29" s="1485">
        <v>1</v>
      </c>
      <c r="J29" s="1485">
        <v>1</v>
      </c>
      <c r="K29" s="1485">
        <v>1</v>
      </c>
      <c r="L29" s="1485">
        <v>1</v>
      </c>
      <c r="M29" s="1485">
        <v>1</v>
      </c>
      <c r="N29" s="1485">
        <v>1</v>
      </c>
      <c r="O29" s="1485">
        <v>1</v>
      </c>
      <c r="P29" s="1485">
        <v>1</v>
      </c>
      <c r="Q29" s="1485">
        <v>1</v>
      </c>
      <c r="R29" s="1485">
        <v>1</v>
      </c>
      <c r="S29" s="1499"/>
      <c r="T29" s="1500"/>
      <c r="U29" s="1500"/>
      <c r="V29" s="1500"/>
      <c r="W29" s="1500"/>
      <c r="X29" s="1500"/>
      <c r="Y29" s="1500"/>
      <c r="Z29" s="1501"/>
      <c r="AA29" s="1485">
        <v>1</v>
      </c>
    </row>
    <row r="30" spans="1:27" ht="21" x14ac:dyDescent="0.25">
      <c r="A30" s="1485">
        <v>1</v>
      </c>
      <c r="B30" s="1485">
        <v>1</v>
      </c>
      <c r="C30" s="1485">
        <v>1</v>
      </c>
      <c r="D30" s="1485">
        <v>1</v>
      </c>
      <c r="E30" s="1485">
        <v>1</v>
      </c>
      <c r="F30" s="1485">
        <v>1</v>
      </c>
      <c r="G30" s="1485">
        <v>1</v>
      </c>
      <c r="H30" s="1485">
        <v>1</v>
      </c>
      <c r="I30" s="1485">
        <v>1</v>
      </c>
      <c r="J30" s="1485">
        <v>1</v>
      </c>
      <c r="K30" s="1485">
        <v>1</v>
      </c>
      <c r="L30" s="1485">
        <v>1</v>
      </c>
      <c r="M30" s="1485">
        <v>1</v>
      </c>
      <c r="N30" s="1485">
        <v>1</v>
      </c>
      <c r="O30" s="1485">
        <v>1</v>
      </c>
      <c r="P30" s="1485">
        <v>1</v>
      </c>
      <c r="Q30" s="1485">
        <v>1</v>
      </c>
      <c r="R30" s="1485">
        <v>1</v>
      </c>
      <c r="S30" s="1499"/>
      <c r="T30" s="1565" t="s">
        <v>969</v>
      </c>
      <c r="U30" s="1500"/>
      <c r="V30" s="1500"/>
      <c r="W30" s="1500"/>
      <c r="X30" s="1500"/>
      <c r="Y30" s="1500"/>
      <c r="Z30" s="1501"/>
      <c r="AA30" s="1485">
        <v>1</v>
      </c>
    </row>
    <row r="31" spans="1:27" ht="21" x14ac:dyDescent="0.25">
      <c r="A31" s="1485">
        <v>1</v>
      </c>
      <c r="B31" s="1485">
        <v>1</v>
      </c>
      <c r="C31" s="1485">
        <v>1</v>
      </c>
      <c r="D31" s="1485">
        <v>1</v>
      </c>
      <c r="E31" s="1485">
        <v>1</v>
      </c>
      <c r="F31" s="1485">
        <v>1</v>
      </c>
      <c r="G31" s="1485">
        <v>1</v>
      </c>
      <c r="H31" s="1485">
        <v>1</v>
      </c>
      <c r="I31" s="1485">
        <v>1</v>
      </c>
      <c r="J31" s="1485">
        <v>1</v>
      </c>
      <c r="K31" s="1485">
        <v>1</v>
      </c>
      <c r="L31" s="1485">
        <v>1</v>
      </c>
      <c r="M31" s="1485">
        <v>1</v>
      </c>
      <c r="N31" s="1485">
        <v>1</v>
      </c>
      <c r="O31" s="1485">
        <v>1</v>
      </c>
      <c r="P31" s="1485">
        <v>1</v>
      </c>
      <c r="Q31" s="1485">
        <v>1</v>
      </c>
      <c r="R31" s="1485">
        <v>1</v>
      </c>
      <c r="S31" s="1499"/>
      <c r="T31" s="1794" t="s">
        <v>970</v>
      </c>
      <c r="U31" s="1794"/>
      <c r="V31" s="1794"/>
      <c r="W31" s="1794"/>
      <c r="X31" s="1794"/>
      <c r="Y31" s="1794"/>
      <c r="Z31" s="1795"/>
      <c r="AA31" s="1485">
        <v>1</v>
      </c>
    </row>
    <row r="32" spans="1:27" ht="21" x14ac:dyDescent="0.25">
      <c r="A32" s="1485">
        <v>1</v>
      </c>
      <c r="B32" s="1485">
        <v>1</v>
      </c>
      <c r="C32" s="1485">
        <v>1</v>
      </c>
      <c r="D32" s="1485">
        <v>1</v>
      </c>
      <c r="E32" s="1485">
        <v>1</v>
      </c>
      <c r="F32" s="1485">
        <v>1</v>
      </c>
      <c r="G32" s="1485">
        <v>1</v>
      </c>
      <c r="H32" s="1485">
        <v>1</v>
      </c>
      <c r="I32" s="1485">
        <v>1</v>
      </c>
      <c r="J32" s="1485">
        <v>1</v>
      </c>
      <c r="K32" s="1485">
        <v>1</v>
      </c>
      <c r="L32" s="1485">
        <v>1</v>
      </c>
      <c r="M32" s="1485">
        <v>1</v>
      </c>
      <c r="N32" s="1485">
        <v>1</v>
      </c>
      <c r="O32" s="1485">
        <v>1</v>
      </c>
      <c r="P32" s="1485">
        <v>1</v>
      </c>
      <c r="Q32" s="1485">
        <v>1</v>
      </c>
      <c r="R32" s="1485">
        <v>1</v>
      </c>
      <c r="S32" s="1499"/>
      <c r="T32" s="1794"/>
      <c r="U32" s="1794"/>
      <c r="V32" s="1794"/>
      <c r="W32" s="1794"/>
      <c r="X32" s="1794"/>
      <c r="Y32" s="1794"/>
      <c r="Z32" s="1795"/>
      <c r="AA32" s="1485">
        <v>1</v>
      </c>
    </row>
    <row r="33" spans="1:27" ht="21" x14ac:dyDescent="0.25">
      <c r="A33" s="1485">
        <v>1</v>
      </c>
      <c r="B33" s="1485">
        <v>1</v>
      </c>
      <c r="C33" s="1485">
        <v>1</v>
      </c>
      <c r="D33" s="1485">
        <v>1</v>
      </c>
      <c r="E33" s="1485">
        <v>1</v>
      </c>
      <c r="F33" s="1485">
        <v>1</v>
      </c>
      <c r="G33" s="1485">
        <v>1</v>
      </c>
      <c r="H33" s="1485">
        <v>1</v>
      </c>
      <c r="I33" s="1485">
        <v>1</v>
      </c>
      <c r="J33" s="1485">
        <v>1</v>
      </c>
      <c r="K33" s="1485">
        <v>1</v>
      </c>
      <c r="L33" s="1485">
        <v>1</v>
      </c>
      <c r="M33" s="1485">
        <v>1</v>
      </c>
      <c r="N33" s="1485">
        <v>1</v>
      </c>
      <c r="O33" s="1485">
        <v>1</v>
      </c>
      <c r="P33" s="1485">
        <v>1</v>
      </c>
      <c r="Q33" s="1485">
        <v>1</v>
      </c>
      <c r="R33" s="1485">
        <v>1</v>
      </c>
      <c r="S33" s="1559"/>
      <c r="T33" s="1506" t="s">
        <v>971</v>
      </c>
      <c r="U33" s="1500"/>
      <c r="V33" s="1500"/>
      <c r="W33" s="1500"/>
      <c r="X33" s="1500"/>
      <c r="Y33" s="1500"/>
      <c r="Z33" s="1501"/>
      <c r="AA33" s="1485">
        <v>1</v>
      </c>
    </row>
    <row r="34" spans="1:27" ht="21" x14ac:dyDescent="0.25">
      <c r="A34" s="1485">
        <v>1</v>
      </c>
      <c r="B34" s="1485">
        <v>1</v>
      </c>
      <c r="C34" s="1485">
        <v>1</v>
      </c>
      <c r="D34" s="1485">
        <v>1</v>
      </c>
      <c r="E34" s="1485">
        <v>1</v>
      </c>
      <c r="F34" s="1485">
        <v>1</v>
      </c>
      <c r="G34" s="1485">
        <v>1</v>
      </c>
      <c r="H34" s="1485">
        <v>1</v>
      </c>
      <c r="I34" s="1485">
        <v>1</v>
      </c>
      <c r="J34" s="1485">
        <v>1</v>
      </c>
      <c r="K34" s="1485">
        <v>1</v>
      </c>
      <c r="L34" s="1485">
        <v>1</v>
      </c>
      <c r="M34" s="1485">
        <v>1</v>
      </c>
      <c r="N34" s="1485">
        <v>1</v>
      </c>
      <c r="O34" s="1485">
        <v>1</v>
      </c>
      <c r="P34" s="1485">
        <v>1</v>
      </c>
      <c r="Q34" s="1485">
        <v>1</v>
      </c>
      <c r="R34" s="1485">
        <v>1</v>
      </c>
      <c r="S34" s="1559"/>
      <c r="T34" s="1565" t="s">
        <v>969</v>
      </c>
      <c r="U34" s="1566"/>
      <c r="V34" s="1500"/>
      <c r="W34" s="1567" t="s">
        <v>972</v>
      </c>
      <c r="X34" s="1568"/>
      <c r="Y34" s="1500"/>
      <c r="Z34" s="1501"/>
      <c r="AA34" s="1485">
        <v>1</v>
      </c>
    </row>
    <row r="35" spans="1:27" ht="21" x14ac:dyDescent="0.25">
      <c r="A35" s="1485">
        <v>1</v>
      </c>
      <c r="B35" s="1485">
        <v>1</v>
      </c>
      <c r="C35" s="1485">
        <v>1</v>
      </c>
      <c r="D35" s="1485">
        <v>1</v>
      </c>
      <c r="E35" s="1485">
        <v>1</v>
      </c>
      <c r="F35" s="1485">
        <v>1</v>
      </c>
      <c r="G35" s="1485">
        <v>1</v>
      </c>
      <c r="H35" s="1485">
        <v>1</v>
      </c>
      <c r="I35" s="1485">
        <v>1</v>
      </c>
      <c r="J35" s="1485">
        <v>1</v>
      </c>
      <c r="K35" s="1485">
        <v>1</v>
      </c>
      <c r="L35" s="1485">
        <v>1</v>
      </c>
      <c r="M35" s="1485">
        <v>1</v>
      </c>
      <c r="N35" s="1485">
        <v>1</v>
      </c>
      <c r="O35" s="1485">
        <v>1</v>
      </c>
      <c r="P35" s="1485">
        <v>1</v>
      </c>
      <c r="Q35" s="1485">
        <v>1</v>
      </c>
      <c r="R35" s="1485">
        <v>1</v>
      </c>
      <c r="S35" s="1559"/>
      <c r="T35" s="1569">
        <v>0.125</v>
      </c>
      <c r="U35" s="1570" t="s">
        <v>973</v>
      </c>
      <c r="V35" s="1500"/>
      <c r="W35" s="1796">
        <v>1</v>
      </c>
      <c r="X35" s="1797" t="str">
        <f>U35</f>
        <v>Kg de farine</v>
      </c>
      <c r="Y35" s="1500"/>
      <c r="Z35" s="1501"/>
      <c r="AA35" s="1485">
        <v>1</v>
      </c>
    </row>
    <row r="36" spans="1:27" ht="21" x14ac:dyDescent="0.25">
      <c r="A36" s="1485">
        <v>1</v>
      </c>
      <c r="B36" s="1485">
        <v>1</v>
      </c>
      <c r="C36" s="1485">
        <v>1</v>
      </c>
      <c r="D36" s="1485">
        <v>1</v>
      </c>
      <c r="E36" s="1485">
        <v>1</v>
      </c>
      <c r="F36" s="1485">
        <v>1</v>
      </c>
      <c r="G36" s="1485">
        <v>1</v>
      </c>
      <c r="H36" s="1485">
        <v>1</v>
      </c>
      <c r="I36" s="1485">
        <v>1</v>
      </c>
      <c r="J36" s="1485">
        <v>1</v>
      </c>
      <c r="K36" s="1485">
        <v>1</v>
      </c>
      <c r="L36" s="1485">
        <v>1</v>
      </c>
      <c r="M36" s="1485">
        <v>1</v>
      </c>
      <c r="N36" s="1485">
        <v>1</v>
      </c>
      <c r="O36" s="1485">
        <v>1</v>
      </c>
      <c r="P36" s="1485">
        <v>1</v>
      </c>
      <c r="Q36" s="1485">
        <v>1</v>
      </c>
      <c r="R36" s="1485">
        <v>1</v>
      </c>
      <c r="S36" s="1559"/>
      <c r="T36" s="1500"/>
      <c r="U36" s="1500"/>
      <c r="V36" s="1500"/>
      <c r="W36" s="1796"/>
      <c r="X36" s="1798"/>
      <c r="Y36" s="1500"/>
      <c r="Z36" s="1501"/>
      <c r="AA36" s="1485">
        <v>1</v>
      </c>
    </row>
    <row r="37" spans="1:27" ht="21" x14ac:dyDescent="0.35">
      <c r="A37" s="1485">
        <v>1</v>
      </c>
      <c r="B37" s="1485">
        <v>1</v>
      </c>
      <c r="C37" s="1485">
        <v>1</v>
      </c>
      <c r="D37" s="1485">
        <v>1</v>
      </c>
      <c r="E37" s="1485">
        <v>1</v>
      </c>
      <c r="F37" s="1485">
        <v>1</v>
      </c>
      <c r="G37" s="1485">
        <v>1</v>
      </c>
      <c r="H37" s="1485">
        <v>1</v>
      </c>
      <c r="I37" s="1485">
        <v>1</v>
      </c>
      <c r="J37" s="1485">
        <v>1</v>
      </c>
      <c r="K37" s="1485">
        <v>1</v>
      </c>
      <c r="L37" s="1485">
        <v>1</v>
      </c>
      <c r="M37" s="1485">
        <v>1</v>
      </c>
      <c r="N37" s="1485">
        <v>1</v>
      </c>
      <c r="O37" s="1485">
        <v>1</v>
      </c>
      <c r="P37" s="1485">
        <v>1</v>
      </c>
      <c r="Q37" s="1485">
        <v>1</v>
      </c>
      <c r="R37" s="1485">
        <v>1</v>
      </c>
      <c r="S37" s="1559"/>
      <c r="T37" s="1506" t="s">
        <v>974</v>
      </c>
      <c r="U37" s="1523"/>
      <c r="V37" s="1523"/>
      <c r="W37" s="1523"/>
      <c r="X37" s="1523"/>
      <c r="Y37" s="1523"/>
      <c r="Z37" s="1531"/>
      <c r="AA37" s="1485">
        <v>1</v>
      </c>
    </row>
    <row r="38" spans="1:27" ht="21" customHeight="1" x14ac:dyDescent="0.35">
      <c r="A38" s="1485">
        <v>1</v>
      </c>
      <c r="B38" s="1485">
        <v>1</v>
      </c>
      <c r="C38" s="1485">
        <v>1</v>
      </c>
      <c r="D38" s="1485">
        <v>1</v>
      </c>
      <c r="E38" s="1485">
        <v>1</v>
      </c>
      <c r="F38" s="1485">
        <v>1</v>
      </c>
      <c r="G38" s="1485">
        <v>1</v>
      </c>
      <c r="H38" s="1485">
        <v>1</v>
      </c>
      <c r="I38" s="1485">
        <v>1</v>
      </c>
      <c r="J38" s="1485">
        <v>1</v>
      </c>
      <c r="K38" s="1485">
        <v>1</v>
      </c>
      <c r="L38" s="1485">
        <v>1</v>
      </c>
      <c r="M38" s="1485">
        <v>1</v>
      </c>
      <c r="N38" s="1485">
        <v>1</v>
      </c>
      <c r="O38" s="1485">
        <v>1</v>
      </c>
      <c r="P38" s="1485">
        <v>1</v>
      </c>
      <c r="Q38" s="1485">
        <v>1</v>
      </c>
      <c r="R38" s="1485">
        <v>1</v>
      </c>
      <c r="S38" s="1559"/>
      <c r="T38" s="1529"/>
      <c r="U38" s="1529"/>
      <c r="V38" s="1529"/>
      <c r="W38" s="1529"/>
      <c r="X38" s="1529"/>
      <c r="Y38" s="1529"/>
      <c r="Z38" s="1571"/>
      <c r="AA38" s="1485">
        <v>1</v>
      </c>
    </row>
    <row r="39" spans="1:27" ht="21" x14ac:dyDescent="0.35">
      <c r="A39" s="1485">
        <v>1</v>
      </c>
      <c r="B39" s="1485">
        <v>1</v>
      </c>
      <c r="C39" s="1485">
        <v>1</v>
      </c>
      <c r="D39" s="1485">
        <v>1</v>
      </c>
      <c r="E39" s="1485">
        <v>1</v>
      </c>
      <c r="F39" s="1485">
        <v>1</v>
      </c>
      <c r="G39" s="1485">
        <v>1</v>
      </c>
      <c r="H39" s="1485">
        <v>1</v>
      </c>
      <c r="I39" s="1485">
        <v>1</v>
      </c>
      <c r="J39" s="1485">
        <v>1</v>
      </c>
      <c r="K39" s="1485">
        <v>1</v>
      </c>
      <c r="L39" s="1485">
        <v>1</v>
      </c>
      <c r="M39" s="1485">
        <v>1</v>
      </c>
      <c r="N39" s="1485">
        <v>1</v>
      </c>
      <c r="O39" s="1485">
        <v>1</v>
      </c>
      <c r="P39" s="1485">
        <v>1</v>
      </c>
      <c r="Q39" s="1485">
        <v>1</v>
      </c>
      <c r="R39" s="1485">
        <v>1</v>
      </c>
      <c r="S39" s="1572"/>
      <c r="T39" s="1573"/>
      <c r="U39" s="1573"/>
      <c r="V39" s="1573"/>
      <c r="W39" s="1573"/>
      <c r="X39" s="1573"/>
      <c r="Y39" s="1573"/>
      <c r="Z39" s="1574"/>
      <c r="AA39" s="1485">
        <v>1</v>
      </c>
    </row>
    <row r="40" spans="1:27" ht="21" customHeight="1" x14ac:dyDescent="0.25">
      <c r="A40" s="1485">
        <v>1</v>
      </c>
      <c r="B40" s="1485">
        <v>1</v>
      </c>
      <c r="C40" s="1485">
        <v>1</v>
      </c>
      <c r="D40" s="1485">
        <v>1</v>
      </c>
      <c r="E40" s="1485">
        <v>1</v>
      </c>
      <c r="F40" s="1485">
        <v>1</v>
      </c>
      <c r="G40" s="1485">
        <v>1</v>
      </c>
      <c r="H40" s="1485">
        <v>1</v>
      </c>
      <c r="I40" s="1485">
        <v>1</v>
      </c>
      <c r="J40" s="1485">
        <v>1</v>
      </c>
      <c r="K40" s="1485">
        <v>1</v>
      </c>
      <c r="L40" s="1485">
        <v>1</v>
      </c>
      <c r="M40" s="1485">
        <v>1</v>
      </c>
      <c r="N40" s="1485">
        <v>1</v>
      </c>
      <c r="O40" s="1485">
        <v>1</v>
      </c>
      <c r="P40" s="1485">
        <v>1</v>
      </c>
      <c r="Q40" s="1485">
        <v>1</v>
      </c>
      <c r="R40" s="1485">
        <v>1</v>
      </c>
      <c r="S40" s="1559"/>
      <c r="T40" s="1799" t="s">
        <v>975</v>
      </c>
      <c r="U40" s="1799"/>
      <c r="V40" s="1799"/>
      <c r="W40" s="1800" t="s">
        <v>976</v>
      </c>
      <c r="X40" s="1800"/>
      <c r="Y40" s="1800"/>
      <c r="Z40" s="1801"/>
      <c r="AA40" s="1485">
        <v>1</v>
      </c>
    </row>
    <row r="41" spans="1:27" ht="21" x14ac:dyDescent="0.25">
      <c r="A41" s="1485">
        <v>1</v>
      </c>
      <c r="B41" s="1485">
        <v>1</v>
      </c>
      <c r="C41" s="1485">
        <v>1</v>
      </c>
      <c r="D41" s="1485">
        <v>1</v>
      </c>
      <c r="E41" s="1485">
        <v>1</v>
      </c>
      <c r="F41" s="1485">
        <v>1</v>
      </c>
      <c r="G41" s="1485">
        <v>1</v>
      </c>
      <c r="H41" s="1485">
        <v>1</v>
      </c>
      <c r="I41" s="1485">
        <v>1</v>
      </c>
      <c r="J41" s="1485">
        <v>1</v>
      </c>
      <c r="K41" s="1485">
        <v>1</v>
      </c>
      <c r="L41" s="1485">
        <v>1</v>
      </c>
      <c r="M41" s="1485">
        <v>1</v>
      </c>
      <c r="N41" s="1485">
        <v>1</v>
      </c>
      <c r="O41" s="1485">
        <v>1</v>
      </c>
      <c r="P41" s="1485">
        <v>1</v>
      </c>
      <c r="Q41" s="1485">
        <v>1</v>
      </c>
      <c r="R41" s="1485">
        <v>1</v>
      </c>
      <c r="S41" s="1559"/>
      <c r="T41" s="1500"/>
      <c r="U41" s="1500"/>
      <c r="V41" s="1512" t="s">
        <v>977</v>
      </c>
      <c r="W41" s="1575" t="s">
        <v>978</v>
      </c>
      <c r="X41" s="1500"/>
      <c r="Y41" s="1500"/>
      <c r="Z41" s="1501"/>
      <c r="AA41" s="1485">
        <v>1</v>
      </c>
    </row>
    <row r="42" spans="1:27" ht="21" customHeight="1" x14ac:dyDescent="0.25">
      <c r="A42" s="1485">
        <v>1</v>
      </c>
      <c r="B42" s="1485">
        <v>1</v>
      </c>
      <c r="C42" s="1485">
        <v>1</v>
      </c>
      <c r="D42" s="1485">
        <v>1</v>
      </c>
      <c r="E42" s="1485">
        <v>1</v>
      </c>
      <c r="F42" s="1485">
        <v>1</v>
      </c>
      <c r="G42" s="1485">
        <v>1</v>
      </c>
      <c r="H42" s="1485">
        <v>1</v>
      </c>
      <c r="I42" s="1485">
        <v>1</v>
      </c>
      <c r="J42" s="1485">
        <v>1</v>
      </c>
      <c r="K42" s="1485">
        <v>1</v>
      </c>
      <c r="L42" s="1485">
        <v>1</v>
      </c>
      <c r="M42" s="1485">
        <v>1</v>
      </c>
      <c r="N42" s="1485">
        <v>1</v>
      </c>
      <c r="O42" s="1485">
        <v>1</v>
      </c>
      <c r="P42" s="1485">
        <v>1</v>
      </c>
      <c r="Q42" s="1485">
        <v>1</v>
      </c>
      <c r="R42" s="1485">
        <v>1</v>
      </c>
      <c r="S42" s="1559"/>
      <c r="T42" s="1500"/>
      <c r="U42" s="1500"/>
      <c r="V42" s="1576" t="s">
        <v>979</v>
      </c>
      <c r="W42" s="1577" t="s">
        <v>980</v>
      </c>
      <c r="X42" s="1500"/>
      <c r="Y42" s="1500"/>
      <c r="Z42" s="1501"/>
      <c r="AA42" s="1485">
        <v>1</v>
      </c>
    </row>
    <row r="43" spans="1:27" ht="21" x14ac:dyDescent="0.35">
      <c r="A43" s="1485">
        <v>1</v>
      </c>
      <c r="B43" s="1485">
        <v>1</v>
      </c>
      <c r="C43" s="1485">
        <v>1</v>
      </c>
      <c r="D43" s="1485">
        <v>1</v>
      </c>
      <c r="E43" s="1485">
        <v>1</v>
      </c>
      <c r="F43" s="1485">
        <v>1</v>
      </c>
      <c r="G43" s="1485">
        <v>1</v>
      </c>
      <c r="H43" s="1485">
        <v>1</v>
      </c>
      <c r="I43" s="1485">
        <v>1</v>
      </c>
      <c r="J43" s="1485">
        <v>1</v>
      </c>
      <c r="K43" s="1485">
        <v>1</v>
      </c>
      <c r="L43" s="1485">
        <v>1</v>
      </c>
      <c r="M43" s="1485">
        <v>1</v>
      </c>
      <c r="N43" s="1485">
        <v>1</v>
      </c>
      <c r="O43" s="1485">
        <v>1</v>
      </c>
      <c r="P43" s="1485">
        <v>1</v>
      </c>
      <c r="Q43" s="1485">
        <v>1</v>
      </c>
      <c r="R43" s="1485">
        <v>1</v>
      </c>
      <c r="S43" s="1559"/>
      <c r="T43" s="1500"/>
      <c r="U43" s="1500"/>
      <c r="V43" s="1576" t="s">
        <v>981</v>
      </c>
      <c r="W43" s="1523"/>
      <c r="X43" s="1523"/>
      <c r="Y43" s="1523"/>
      <c r="Z43" s="1531"/>
      <c r="AA43" s="1485">
        <v>1</v>
      </c>
    </row>
    <row r="44" spans="1:27" ht="21" customHeight="1" x14ac:dyDescent="0.35">
      <c r="A44" s="1485">
        <v>1</v>
      </c>
      <c r="B44" s="1485">
        <v>1</v>
      </c>
      <c r="C44" s="1485">
        <v>1</v>
      </c>
      <c r="D44" s="1485">
        <v>1</v>
      </c>
      <c r="E44" s="1485">
        <v>1</v>
      </c>
      <c r="F44" s="1485">
        <v>1</v>
      </c>
      <c r="G44" s="1485">
        <v>1</v>
      </c>
      <c r="H44" s="1485">
        <v>1</v>
      </c>
      <c r="I44" s="1485">
        <v>1</v>
      </c>
      <c r="J44" s="1485">
        <v>1</v>
      </c>
      <c r="K44" s="1485">
        <v>1</v>
      </c>
      <c r="L44" s="1485">
        <v>1</v>
      </c>
      <c r="M44" s="1485">
        <v>1</v>
      </c>
      <c r="N44" s="1485">
        <v>1</v>
      </c>
      <c r="O44" s="1485">
        <v>1</v>
      </c>
      <c r="P44" s="1485">
        <v>1</v>
      </c>
      <c r="Q44" s="1485">
        <v>1</v>
      </c>
      <c r="R44" s="1485">
        <v>1</v>
      </c>
      <c r="S44" s="1528"/>
      <c r="T44" s="1500"/>
      <c r="U44" s="1500"/>
      <c r="V44" s="1500"/>
      <c r="W44" s="1578" t="s">
        <v>982</v>
      </c>
      <c r="X44" s="1579">
        <v>2</v>
      </c>
      <c r="Y44" s="1580" t="s">
        <v>983</v>
      </c>
      <c r="Z44" s="1581">
        <v>2</v>
      </c>
      <c r="AA44" s="1485">
        <v>1</v>
      </c>
    </row>
    <row r="45" spans="1:27" ht="21" x14ac:dyDescent="0.35">
      <c r="A45" s="1485">
        <v>1</v>
      </c>
      <c r="B45" s="1485">
        <v>1</v>
      </c>
      <c r="C45" s="1485">
        <v>1</v>
      </c>
      <c r="D45" s="1485">
        <v>1</v>
      </c>
      <c r="E45" s="1485">
        <v>1</v>
      </c>
      <c r="F45" s="1485">
        <v>1</v>
      </c>
      <c r="G45" s="1485">
        <v>1</v>
      </c>
      <c r="H45" s="1485">
        <v>1</v>
      </c>
      <c r="I45" s="1485">
        <v>1</v>
      </c>
      <c r="J45" s="1485">
        <v>1</v>
      </c>
      <c r="K45" s="1485">
        <v>1</v>
      </c>
      <c r="L45" s="1485">
        <v>1</v>
      </c>
      <c r="M45" s="1485">
        <v>1</v>
      </c>
      <c r="N45" s="1485">
        <v>1</v>
      </c>
      <c r="O45" s="1485">
        <v>1</v>
      </c>
      <c r="P45" s="1485">
        <v>1</v>
      </c>
      <c r="Q45" s="1485">
        <v>1</v>
      </c>
      <c r="R45" s="1485">
        <v>1</v>
      </c>
      <c r="S45" s="1528"/>
      <c r="T45" s="1523"/>
      <c r="U45" s="1573"/>
      <c r="V45" s="1573"/>
      <c r="W45" s="1573"/>
      <c r="X45" s="1582" t="s">
        <v>984</v>
      </c>
      <c r="Y45" s="1573"/>
      <c r="Z45" s="1574"/>
      <c r="AA45" s="1485">
        <v>1</v>
      </c>
    </row>
    <row r="46" spans="1:27" ht="21" x14ac:dyDescent="0.35">
      <c r="A46" s="1485">
        <v>1</v>
      </c>
      <c r="B46" s="1485">
        <v>1</v>
      </c>
      <c r="C46" s="1485">
        <v>1</v>
      </c>
      <c r="D46" s="1485">
        <v>1</v>
      </c>
      <c r="E46" s="1485">
        <v>1</v>
      </c>
      <c r="F46" s="1485">
        <v>1</v>
      </c>
      <c r="G46" s="1485">
        <v>1</v>
      </c>
      <c r="H46" s="1485">
        <v>1</v>
      </c>
      <c r="I46" s="1485">
        <v>1</v>
      </c>
      <c r="J46" s="1485">
        <v>1</v>
      </c>
      <c r="K46" s="1485">
        <v>1</v>
      </c>
      <c r="L46" s="1485">
        <v>1</v>
      </c>
      <c r="M46" s="1485">
        <v>1</v>
      </c>
      <c r="N46" s="1485">
        <v>1</v>
      </c>
      <c r="O46" s="1485">
        <v>1</v>
      </c>
      <c r="P46" s="1485">
        <v>1</v>
      </c>
      <c r="Q46" s="1485">
        <v>1</v>
      </c>
      <c r="R46" s="1485">
        <v>1</v>
      </c>
      <c r="S46" s="1583"/>
      <c r="T46" s="1523"/>
      <c r="U46" s="1523"/>
      <c r="V46" s="1523"/>
      <c r="W46" s="1523"/>
      <c r="X46" s="1523"/>
      <c r="Y46" s="1523"/>
      <c r="Z46" s="1531"/>
      <c r="AA46" s="1485">
        <v>1</v>
      </c>
    </row>
    <row r="47" spans="1:27" ht="21" x14ac:dyDescent="0.35">
      <c r="A47" s="1485">
        <v>1</v>
      </c>
      <c r="B47" s="1485">
        <v>1</v>
      </c>
      <c r="C47" s="1485">
        <v>1</v>
      </c>
      <c r="D47" s="1485">
        <v>1</v>
      </c>
      <c r="E47" s="1485">
        <v>1</v>
      </c>
      <c r="F47" s="1485">
        <v>1</v>
      </c>
      <c r="G47" s="1485">
        <v>1</v>
      </c>
      <c r="H47" s="1485">
        <v>1</v>
      </c>
      <c r="I47" s="1485">
        <v>1</v>
      </c>
      <c r="J47" s="1485">
        <v>1</v>
      </c>
      <c r="K47" s="1485">
        <v>1</v>
      </c>
      <c r="L47" s="1485">
        <v>1</v>
      </c>
      <c r="M47" s="1485">
        <v>1</v>
      </c>
      <c r="N47" s="1485">
        <v>1</v>
      </c>
      <c r="O47" s="1485">
        <v>1</v>
      </c>
      <c r="P47" s="1485">
        <v>1</v>
      </c>
      <c r="Q47" s="1485">
        <v>1</v>
      </c>
      <c r="R47" s="1485">
        <v>1</v>
      </c>
      <c r="S47" s="1583" t="s">
        <v>985</v>
      </c>
      <c r="T47" s="1523"/>
      <c r="U47" s="1523"/>
      <c r="V47" s="1523"/>
      <c r="W47" s="1523"/>
      <c r="X47" s="1523"/>
      <c r="Y47" s="1523"/>
      <c r="Z47" s="1531"/>
      <c r="AA47" s="1485">
        <v>1</v>
      </c>
    </row>
    <row r="48" spans="1:27" ht="21" x14ac:dyDescent="0.35">
      <c r="A48" s="1485">
        <v>1</v>
      </c>
      <c r="B48" s="1485">
        <v>1</v>
      </c>
      <c r="C48" s="1485">
        <v>1</v>
      </c>
      <c r="D48" s="1485">
        <v>1</v>
      </c>
      <c r="E48" s="1485">
        <v>1</v>
      </c>
      <c r="F48" s="1485">
        <v>1</v>
      </c>
      <c r="G48" s="1485">
        <v>1</v>
      </c>
      <c r="H48" s="1485">
        <v>1</v>
      </c>
      <c r="I48" s="1485">
        <v>1</v>
      </c>
      <c r="J48" s="1485">
        <v>1</v>
      </c>
      <c r="K48" s="1485">
        <v>1</v>
      </c>
      <c r="L48" s="1485">
        <v>1</v>
      </c>
      <c r="M48" s="1485">
        <v>1</v>
      </c>
      <c r="N48" s="1485">
        <v>1</v>
      </c>
      <c r="O48" s="1485">
        <v>1</v>
      </c>
      <c r="P48" s="1485">
        <v>1</v>
      </c>
      <c r="Q48" s="1485">
        <v>1</v>
      </c>
      <c r="R48" s="1485">
        <v>1</v>
      </c>
      <c r="S48" s="1583" t="s">
        <v>986</v>
      </c>
      <c r="T48" s="1523"/>
      <c r="U48" s="1523"/>
      <c r="V48" s="1523"/>
      <c r="W48" s="1523"/>
      <c r="X48" s="1523"/>
      <c r="Y48" s="1523"/>
      <c r="Z48" s="1531"/>
      <c r="AA48" s="1485">
        <v>1</v>
      </c>
    </row>
    <row r="49" spans="1:27" ht="21" x14ac:dyDescent="0.35">
      <c r="A49" s="1485">
        <v>1</v>
      </c>
      <c r="B49" s="1485">
        <v>1</v>
      </c>
      <c r="C49" s="1485">
        <v>1</v>
      </c>
      <c r="D49" s="1485">
        <v>1</v>
      </c>
      <c r="E49" s="1485">
        <v>1</v>
      </c>
      <c r="F49" s="1485">
        <v>1</v>
      </c>
      <c r="G49" s="1485">
        <v>1</v>
      </c>
      <c r="H49" s="1485">
        <v>1</v>
      </c>
      <c r="I49" s="1485">
        <v>1</v>
      </c>
      <c r="J49" s="1485">
        <v>1</v>
      </c>
      <c r="K49" s="1485">
        <v>1</v>
      </c>
      <c r="L49" s="1485">
        <v>1</v>
      </c>
      <c r="M49" s="1485">
        <v>1</v>
      </c>
      <c r="N49" s="1485">
        <v>1</v>
      </c>
      <c r="O49" s="1485">
        <v>1</v>
      </c>
      <c r="P49" s="1485">
        <v>1</v>
      </c>
      <c r="Q49" s="1485">
        <v>1</v>
      </c>
      <c r="R49" s="1485">
        <v>1</v>
      </c>
      <c r="S49" s="1528"/>
      <c r="T49" s="1523"/>
      <c r="U49" s="1523"/>
      <c r="V49" s="1523"/>
      <c r="W49" s="1523"/>
      <c r="X49" s="1523"/>
      <c r="Y49" s="1523"/>
      <c r="Z49" s="1531"/>
      <c r="AA49" s="1485">
        <v>1</v>
      </c>
    </row>
    <row r="50" spans="1:27" ht="21" x14ac:dyDescent="0.25">
      <c r="A50" s="1485">
        <v>1</v>
      </c>
      <c r="B50" s="1485">
        <v>1</v>
      </c>
      <c r="C50" s="1485">
        <v>1</v>
      </c>
      <c r="D50" s="1485">
        <v>1</v>
      </c>
      <c r="E50" s="1485">
        <v>1</v>
      </c>
      <c r="F50" s="1485">
        <v>1</v>
      </c>
      <c r="G50" s="1485">
        <v>1</v>
      </c>
      <c r="H50" s="1485">
        <v>1</v>
      </c>
      <c r="I50" s="1485">
        <v>1</v>
      </c>
      <c r="J50" s="1485">
        <v>1</v>
      </c>
      <c r="K50" s="1485">
        <v>1</v>
      </c>
      <c r="L50" s="1485">
        <v>1</v>
      </c>
      <c r="M50" s="1485">
        <v>1</v>
      </c>
      <c r="N50" s="1485">
        <v>1</v>
      </c>
      <c r="O50" s="1485">
        <v>1</v>
      </c>
      <c r="P50" s="1485">
        <v>1</v>
      </c>
      <c r="Q50" s="1485">
        <v>1</v>
      </c>
      <c r="R50" s="1485">
        <v>1</v>
      </c>
      <c r="S50" s="1802" t="s">
        <v>987</v>
      </c>
      <c r="T50" s="1803"/>
      <c r="U50" s="1803"/>
      <c r="V50" s="1803"/>
      <c r="W50" s="1584" t="s">
        <v>988</v>
      </c>
      <c r="X50" s="1584"/>
      <c r="Y50" s="1584"/>
      <c r="Z50" s="1585"/>
      <c r="AA50" s="1485">
        <v>1</v>
      </c>
    </row>
    <row r="51" spans="1:27" ht="21" x14ac:dyDescent="0.25">
      <c r="A51" s="1485">
        <v>1</v>
      </c>
      <c r="B51" s="1485">
        <v>1</v>
      </c>
      <c r="C51" s="1485">
        <v>1</v>
      </c>
      <c r="D51" s="1485">
        <v>1</v>
      </c>
      <c r="E51" s="1485">
        <v>1</v>
      </c>
      <c r="F51" s="1485">
        <v>1</v>
      </c>
      <c r="G51" s="1485">
        <v>1</v>
      </c>
      <c r="H51" s="1485">
        <v>1</v>
      </c>
      <c r="I51" s="1485">
        <v>1</v>
      </c>
      <c r="J51" s="1485">
        <v>1</v>
      </c>
      <c r="K51" s="1485">
        <v>1</v>
      </c>
      <c r="L51" s="1485">
        <v>1</v>
      </c>
      <c r="M51" s="1485">
        <v>1</v>
      </c>
      <c r="N51" s="1485">
        <v>1</v>
      </c>
      <c r="O51" s="1485">
        <v>1</v>
      </c>
      <c r="P51" s="1485">
        <v>1</v>
      </c>
      <c r="Q51" s="1485">
        <v>1</v>
      </c>
      <c r="R51" s="1485">
        <v>1</v>
      </c>
      <c r="S51" s="1802"/>
      <c r="T51" s="1803"/>
      <c r="U51" s="1803"/>
      <c r="V51" s="1803"/>
      <c r="W51" s="1584" t="s">
        <v>989</v>
      </c>
      <c r="X51" s="1584"/>
      <c r="Y51" s="1584"/>
      <c r="Z51" s="1585"/>
      <c r="AA51" s="1485">
        <v>1</v>
      </c>
    </row>
    <row r="52" spans="1:27" ht="21" x14ac:dyDescent="0.35">
      <c r="A52" s="1485">
        <v>1</v>
      </c>
      <c r="B52" s="1485">
        <v>1</v>
      </c>
      <c r="C52" s="1485">
        <v>1</v>
      </c>
      <c r="D52" s="1485">
        <v>1</v>
      </c>
      <c r="E52" s="1485">
        <v>1</v>
      </c>
      <c r="F52" s="1485">
        <v>1</v>
      </c>
      <c r="G52" s="1485">
        <v>1</v>
      </c>
      <c r="H52" s="1485">
        <v>1</v>
      </c>
      <c r="I52" s="1485">
        <v>1</v>
      </c>
      <c r="J52" s="1485">
        <v>1</v>
      </c>
      <c r="K52" s="1485">
        <v>1</v>
      </c>
      <c r="L52" s="1485">
        <v>1</v>
      </c>
      <c r="M52" s="1485">
        <v>1</v>
      </c>
      <c r="N52" s="1485">
        <v>1</v>
      </c>
      <c r="O52" s="1485">
        <v>1</v>
      </c>
      <c r="P52" s="1485">
        <v>1</v>
      </c>
      <c r="Q52" s="1485">
        <v>1</v>
      </c>
      <c r="R52" s="1485">
        <v>1</v>
      </c>
      <c r="S52" s="1528"/>
      <c r="T52" s="1523"/>
      <c r="U52" s="1523"/>
      <c r="V52" s="1523"/>
      <c r="W52" s="1523"/>
      <c r="X52" s="1523"/>
      <c r="Y52" s="1523"/>
      <c r="Z52" s="1531"/>
      <c r="AA52" s="1485">
        <v>1</v>
      </c>
    </row>
    <row r="53" spans="1:27" ht="21" x14ac:dyDescent="0.35">
      <c r="A53" s="1485">
        <v>1</v>
      </c>
      <c r="B53" s="1485">
        <v>1</v>
      </c>
      <c r="C53" s="1485">
        <v>1</v>
      </c>
      <c r="D53" s="1485">
        <v>1</v>
      </c>
      <c r="E53" s="1485">
        <v>1</v>
      </c>
      <c r="F53" s="1485">
        <v>1</v>
      </c>
      <c r="G53" s="1485">
        <v>1</v>
      </c>
      <c r="H53" s="1485">
        <v>1</v>
      </c>
      <c r="I53" s="1485">
        <v>1</v>
      </c>
      <c r="J53" s="1485">
        <v>1</v>
      </c>
      <c r="K53" s="1485">
        <v>1</v>
      </c>
      <c r="L53" s="1485">
        <v>1</v>
      </c>
      <c r="M53" s="1485">
        <v>1</v>
      </c>
      <c r="N53" s="1485">
        <v>1</v>
      </c>
      <c r="O53" s="1485">
        <v>1</v>
      </c>
      <c r="P53" s="1485">
        <v>1</v>
      </c>
      <c r="Q53" s="1485">
        <v>1</v>
      </c>
      <c r="R53" s="1485">
        <v>1</v>
      </c>
      <c r="S53" s="1547"/>
      <c r="T53" s="1529"/>
      <c r="U53" s="1529"/>
      <c r="V53" s="1529"/>
      <c r="W53" s="1529"/>
      <c r="X53" s="1523"/>
      <c r="Y53" s="1523"/>
      <c r="Z53" s="1531"/>
      <c r="AA53" s="1485">
        <v>1</v>
      </c>
    </row>
    <row r="54" spans="1:27" ht="21" x14ac:dyDescent="0.35">
      <c r="A54" s="1485">
        <v>1</v>
      </c>
      <c r="B54" s="1485">
        <v>1</v>
      </c>
      <c r="C54" s="1485">
        <v>1</v>
      </c>
      <c r="D54" s="1485">
        <v>1</v>
      </c>
      <c r="E54" s="1485">
        <v>1</v>
      </c>
      <c r="F54" s="1485">
        <v>1</v>
      </c>
      <c r="G54" s="1485">
        <v>1</v>
      </c>
      <c r="H54" s="1485">
        <v>1</v>
      </c>
      <c r="I54" s="1485">
        <v>1</v>
      </c>
      <c r="J54" s="1485">
        <v>1</v>
      </c>
      <c r="K54" s="1485">
        <v>1</v>
      </c>
      <c r="L54" s="1485">
        <v>1</v>
      </c>
      <c r="M54" s="1485">
        <v>1</v>
      </c>
      <c r="N54" s="1485">
        <v>1</v>
      </c>
      <c r="O54" s="1485">
        <v>1</v>
      </c>
      <c r="P54" s="1485">
        <v>1</v>
      </c>
      <c r="Q54" s="1485">
        <v>1</v>
      </c>
      <c r="R54" s="1485">
        <v>1</v>
      </c>
      <c r="S54" s="1528"/>
      <c r="T54" s="1783" t="s">
        <v>990</v>
      </c>
      <c r="U54" s="1784"/>
      <c r="V54" s="1784"/>
      <c r="W54" s="1784"/>
      <c r="X54" s="1784"/>
      <c r="Y54" s="1785"/>
      <c r="Z54" s="1531"/>
      <c r="AA54" s="1485">
        <v>1</v>
      </c>
    </row>
    <row r="55" spans="1:27" ht="21" x14ac:dyDescent="0.35">
      <c r="A55" s="1485">
        <v>1</v>
      </c>
      <c r="B55" s="1485">
        <v>1</v>
      </c>
      <c r="C55" s="1485">
        <v>1</v>
      </c>
      <c r="D55" s="1485">
        <v>1</v>
      </c>
      <c r="E55" s="1485">
        <v>1</v>
      </c>
      <c r="F55" s="1485">
        <v>1</v>
      </c>
      <c r="G55" s="1485">
        <v>1</v>
      </c>
      <c r="H55" s="1485">
        <v>1</v>
      </c>
      <c r="I55" s="1485">
        <v>1</v>
      </c>
      <c r="J55" s="1485">
        <v>1</v>
      </c>
      <c r="K55" s="1485">
        <v>1</v>
      </c>
      <c r="L55" s="1485">
        <v>1</v>
      </c>
      <c r="M55" s="1485">
        <v>1</v>
      </c>
      <c r="N55" s="1485">
        <v>1</v>
      </c>
      <c r="O55" s="1485">
        <v>1</v>
      </c>
      <c r="P55" s="1485">
        <v>1</v>
      </c>
      <c r="Q55" s="1485">
        <v>1</v>
      </c>
      <c r="R55" s="1485">
        <v>1</v>
      </c>
      <c r="S55" s="1528"/>
      <c r="T55" s="1786"/>
      <c r="U55" s="1787"/>
      <c r="V55" s="1787"/>
      <c r="W55" s="1787"/>
      <c r="X55" s="1787"/>
      <c r="Y55" s="1788"/>
      <c r="Z55" s="1531"/>
      <c r="AA55" s="1485">
        <v>1</v>
      </c>
    </row>
    <row r="56" spans="1:27" ht="21" x14ac:dyDescent="0.35">
      <c r="A56" s="1485">
        <v>1</v>
      </c>
      <c r="B56" s="1485">
        <v>1</v>
      </c>
      <c r="C56" s="1485">
        <v>1</v>
      </c>
      <c r="D56" s="1485">
        <v>1</v>
      </c>
      <c r="E56" s="1485">
        <v>1</v>
      </c>
      <c r="F56" s="1485">
        <v>1</v>
      </c>
      <c r="G56" s="1485">
        <v>1</v>
      </c>
      <c r="H56" s="1485">
        <v>1</v>
      </c>
      <c r="I56" s="1485">
        <v>1</v>
      </c>
      <c r="J56" s="1485">
        <v>1</v>
      </c>
      <c r="K56" s="1485">
        <v>1</v>
      </c>
      <c r="L56" s="1485">
        <v>1</v>
      </c>
      <c r="M56" s="1485">
        <v>1</v>
      </c>
      <c r="N56" s="1485">
        <v>1</v>
      </c>
      <c r="O56" s="1485">
        <v>1</v>
      </c>
      <c r="P56" s="1485">
        <v>1</v>
      </c>
      <c r="Q56" s="1485">
        <v>1</v>
      </c>
      <c r="R56" s="1485">
        <v>1</v>
      </c>
      <c r="S56" s="1528"/>
      <c r="T56" s="1786"/>
      <c r="U56" s="1787"/>
      <c r="V56" s="1787"/>
      <c r="W56" s="1787"/>
      <c r="X56" s="1787"/>
      <c r="Y56" s="1788"/>
      <c r="Z56" s="1531"/>
      <c r="AA56" s="1485">
        <v>1</v>
      </c>
    </row>
    <row r="57" spans="1:27" ht="21" x14ac:dyDescent="0.35">
      <c r="A57" s="1485">
        <v>1</v>
      </c>
      <c r="B57" s="1485">
        <v>1</v>
      </c>
      <c r="C57" s="1485">
        <v>1</v>
      </c>
      <c r="D57" s="1485">
        <v>1</v>
      </c>
      <c r="E57" s="1485">
        <v>1</v>
      </c>
      <c r="F57" s="1485">
        <v>1</v>
      </c>
      <c r="G57" s="1485">
        <v>1</v>
      </c>
      <c r="H57" s="1485">
        <v>1</v>
      </c>
      <c r="I57" s="1485">
        <v>1</v>
      </c>
      <c r="J57" s="1485">
        <v>1</v>
      </c>
      <c r="K57" s="1485">
        <v>1</v>
      </c>
      <c r="L57" s="1485">
        <v>1</v>
      </c>
      <c r="M57" s="1485">
        <v>1</v>
      </c>
      <c r="N57" s="1485">
        <v>1</v>
      </c>
      <c r="O57" s="1485">
        <v>1</v>
      </c>
      <c r="P57" s="1485">
        <v>1</v>
      </c>
      <c r="Q57" s="1485">
        <v>1</v>
      </c>
      <c r="R57" s="1485">
        <v>1</v>
      </c>
      <c r="S57" s="1528"/>
      <c r="T57" s="1789"/>
      <c r="U57" s="1790"/>
      <c r="V57" s="1790"/>
      <c r="W57" s="1790"/>
      <c r="X57" s="1790"/>
      <c r="Y57" s="1791"/>
      <c r="Z57" s="1531"/>
      <c r="AA57" s="1485">
        <v>1</v>
      </c>
    </row>
    <row r="58" spans="1:27" ht="21" x14ac:dyDescent="0.35">
      <c r="A58" s="1485">
        <v>1</v>
      </c>
      <c r="B58" s="1485">
        <v>1</v>
      </c>
      <c r="C58" s="1485">
        <v>1</v>
      </c>
      <c r="D58" s="1485">
        <v>1</v>
      </c>
      <c r="E58" s="1485">
        <v>1</v>
      </c>
      <c r="F58" s="1485">
        <v>1</v>
      </c>
      <c r="G58" s="1485">
        <v>1</v>
      </c>
      <c r="H58" s="1485">
        <v>1</v>
      </c>
      <c r="I58" s="1485">
        <v>1</v>
      </c>
      <c r="J58" s="1485">
        <v>1</v>
      </c>
      <c r="K58" s="1485">
        <v>1</v>
      </c>
      <c r="L58" s="1485">
        <v>1</v>
      </c>
      <c r="M58" s="1485">
        <v>1</v>
      </c>
      <c r="N58" s="1485">
        <v>1</v>
      </c>
      <c r="O58" s="1485">
        <v>1</v>
      </c>
      <c r="P58" s="1485">
        <v>1</v>
      </c>
      <c r="Q58" s="1485">
        <v>1</v>
      </c>
      <c r="R58" s="1485">
        <v>1</v>
      </c>
      <c r="S58" s="1528"/>
      <c r="T58" s="1523"/>
      <c r="U58" s="1523"/>
      <c r="V58" s="1523"/>
      <c r="W58" s="1523"/>
      <c r="X58" s="1523"/>
      <c r="Y58" s="1523"/>
      <c r="Z58" s="1531"/>
      <c r="AA58" s="1485">
        <v>1</v>
      </c>
    </row>
    <row r="59" spans="1:27" ht="21" x14ac:dyDescent="0.35">
      <c r="A59" s="1485">
        <v>1</v>
      </c>
      <c r="B59" s="1485">
        <v>1</v>
      </c>
      <c r="C59" s="1485">
        <v>1</v>
      </c>
      <c r="D59" s="1485">
        <v>1</v>
      </c>
      <c r="E59" s="1485">
        <v>1</v>
      </c>
      <c r="F59" s="1485">
        <v>1</v>
      </c>
      <c r="G59" s="1485">
        <v>1</v>
      </c>
      <c r="H59" s="1485">
        <v>1</v>
      </c>
      <c r="I59" s="1485">
        <v>1</v>
      </c>
      <c r="J59" s="1485">
        <v>1</v>
      </c>
      <c r="K59" s="1485">
        <v>1</v>
      </c>
      <c r="L59" s="1485">
        <v>1</v>
      </c>
      <c r="M59" s="1485">
        <v>1</v>
      </c>
      <c r="N59" s="1485">
        <v>1</v>
      </c>
      <c r="O59" s="1485">
        <v>1</v>
      </c>
      <c r="P59" s="1485">
        <v>1</v>
      </c>
      <c r="Q59" s="1485">
        <v>1</v>
      </c>
      <c r="R59" s="1485">
        <v>1</v>
      </c>
      <c r="S59" s="1528"/>
      <c r="T59" s="1586" t="s">
        <v>991</v>
      </c>
      <c r="U59" s="1523"/>
      <c r="V59" s="1523"/>
      <c r="W59" s="1523"/>
      <c r="X59" s="1523"/>
      <c r="Y59" s="1523"/>
      <c r="Z59" s="1531"/>
      <c r="AA59" s="1485">
        <v>1</v>
      </c>
    </row>
    <row r="60" spans="1:27" ht="21" x14ac:dyDescent="0.35">
      <c r="A60" s="1485">
        <v>1</v>
      </c>
      <c r="B60" s="1485">
        <v>1</v>
      </c>
      <c r="C60" s="1485">
        <v>1</v>
      </c>
      <c r="D60" s="1485">
        <v>1</v>
      </c>
      <c r="E60" s="1485">
        <v>1</v>
      </c>
      <c r="F60" s="1485">
        <v>1</v>
      </c>
      <c r="G60" s="1485">
        <v>1</v>
      </c>
      <c r="H60" s="1485">
        <v>1</v>
      </c>
      <c r="I60" s="1485">
        <v>1</v>
      </c>
      <c r="J60" s="1485">
        <v>1</v>
      </c>
      <c r="K60" s="1485">
        <v>1</v>
      </c>
      <c r="L60" s="1485">
        <v>1</v>
      </c>
      <c r="M60" s="1485">
        <v>1</v>
      </c>
      <c r="N60" s="1485">
        <v>1</v>
      </c>
      <c r="O60" s="1485">
        <v>1</v>
      </c>
      <c r="P60" s="1485">
        <v>1</v>
      </c>
      <c r="Q60" s="1485">
        <v>1</v>
      </c>
      <c r="R60" s="1485">
        <v>1</v>
      </c>
      <c r="S60" s="1528"/>
      <c r="T60" s="1523"/>
      <c r="U60" s="1523"/>
      <c r="V60" s="1523"/>
      <c r="W60" s="1523"/>
      <c r="X60" s="1523"/>
      <c r="Y60" s="1523"/>
      <c r="Z60" s="1531"/>
      <c r="AA60" s="1485">
        <v>1</v>
      </c>
    </row>
    <row r="61" spans="1:27" ht="21" x14ac:dyDescent="0.35">
      <c r="A61" s="1485">
        <v>1</v>
      </c>
      <c r="B61" s="1485">
        <v>1</v>
      </c>
      <c r="C61" s="1485">
        <v>1</v>
      </c>
      <c r="D61" s="1485">
        <v>1</v>
      </c>
      <c r="E61" s="1485">
        <v>1</v>
      </c>
      <c r="F61" s="1485">
        <v>1</v>
      </c>
      <c r="G61" s="1485">
        <v>1</v>
      </c>
      <c r="H61" s="1485">
        <v>1</v>
      </c>
      <c r="I61" s="1485">
        <v>1</v>
      </c>
      <c r="J61" s="1485">
        <v>1</v>
      </c>
      <c r="K61" s="1485">
        <v>1</v>
      </c>
      <c r="L61" s="1485">
        <v>1</v>
      </c>
      <c r="M61" s="1485">
        <v>1</v>
      </c>
      <c r="N61" s="1485">
        <v>1</v>
      </c>
      <c r="O61" s="1485">
        <v>1</v>
      </c>
      <c r="P61" s="1485">
        <v>1</v>
      </c>
      <c r="Q61" s="1485">
        <v>1</v>
      </c>
      <c r="R61" s="1485">
        <v>1</v>
      </c>
      <c r="S61" s="1528"/>
      <c r="T61" s="1523"/>
      <c r="U61" s="1523"/>
      <c r="V61" s="1523"/>
      <c r="W61" s="1523"/>
      <c r="X61" s="1523"/>
      <c r="Y61" s="1523"/>
      <c r="Z61" s="1531"/>
      <c r="AA61" s="1485">
        <v>1</v>
      </c>
    </row>
    <row r="62" spans="1:27" ht="21" x14ac:dyDescent="0.35">
      <c r="A62" s="1485">
        <v>1</v>
      </c>
      <c r="B62" s="1485">
        <v>1</v>
      </c>
      <c r="C62" s="1485">
        <v>1</v>
      </c>
      <c r="D62" s="1485">
        <v>1</v>
      </c>
      <c r="E62" s="1485">
        <v>1</v>
      </c>
      <c r="F62" s="1485">
        <v>1</v>
      </c>
      <c r="G62" s="1485">
        <v>1</v>
      </c>
      <c r="H62" s="1485">
        <v>1</v>
      </c>
      <c r="I62" s="1485">
        <v>1</v>
      </c>
      <c r="J62" s="1485">
        <v>1</v>
      </c>
      <c r="K62" s="1485">
        <v>1</v>
      </c>
      <c r="L62" s="1485">
        <v>1</v>
      </c>
      <c r="M62" s="1485">
        <v>1</v>
      </c>
      <c r="N62" s="1485">
        <v>1</v>
      </c>
      <c r="O62" s="1485">
        <v>1</v>
      </c>
      <c r="P62" s="1485">
        <v>1</v>
      </c>
      <c r="Q62" s="1485">
        <v>1</v>
      </c>
      <c r="R62" s="1485">
        <v>1</v>
      </c>
      <c r="S62" s="1547"/>
      <c r="T62" s="1529"/>
      <c r="U62" s="1529"/>
      <c r="V62" s="1529"/>
      <c r="W62" s="1529"/>
      <c r="X62" s="1529"/>
      <c r="Y62" s="1529"/>
      <c r="Z62" s="1571"/>
      <c r="AA62" s="1485">
        <v>1</v>
      </c>
    </row>
    <row r="63" spans="1:27" ht="21" x14ac:dyDescent="0.35">
      <c r="A63" s="1485">
        <v>1</v>
      </c>
      <c r="B63" s="1485">
        <v>1</v>
      </c>
      <c r="C63" s="1485">
        <v>1</v>
      </c>
      <c r="D63" s="1485">
        <v>1</v>
      </c>
      <c r="E63" s="1485">
        <v>1</v>
      </c>
      <c r="F63" s="1485">
        <v>1</v>
      </c>
      <c r="G63" s="1485">
        <v>1</v>
      </c>
      <c r="H63" s="1485">
        <v>1</v>
      </c>
      <c r="I63" s="1485">
        <v>1</v>
      </c>
      <c r="J63" s="1485">
        <v>1</v>
      </c>
      <c r="K63" s="1485">
        <v>1</v>
      </c>
      <c r="L63" s="1485">
        <v>1</v>
      </c>
      <c r="M63" s="1485">
        <v>1</v>
      </c>
      <c r="N63" s="1485">
        <v>1</v>
      </c>
      <c r="O63" s="1485">
        <v>1</v>
      </c>
      <c r="P63" s="1485">
        <v>1</v>
      </c>
      <c r="Q63" s="1485">
        <v>1</v>
      </c>
      <c r="R63" s="1485">
        <v>1</v>
      </c>
      <c r="S63" s="1547"/>
      <c r="T63" s="1529"/>
      <c r="U63" s="1529"/>
      <c r="V63" s="1529"/>
      <c r="W63" s="1529"/>
      <c r="X63" s="1529"/>
      <c r="Y63" s="1529"/>
      <c r="Z63" s="1571"/>
      <c r="AA63" s="1485">
        <v>1</v>
      </c>
    </row>
    <row r="64" spans="1:27" ht="21" x14ac:dyDescent="0.35">
      <c r="A64" s="1485">
        <v>1</v>
      </c>
      <c r="B64" s="1485">
        <v>1</v>
      </c>
      <c r="C64" s="1485">
        <v>1</v>
      </c>
      <c r="D64" s="1485">
        <v>1</v>
      </c>
      <c r="E64" s="1485">
        <v>1</v>
      </c>
      <c r="F64" s="1485">
        <v>1</v>
      </c>
      <c r="G64" s="1485">
        <v>1</v>
      </c>
      <c r="H64" s="1485">
        <v>1</v>
      </c>
      <c r="I64" s="1485">
        <v>1</v>
      </c>
      <c r="J64" s="1485">
        <v>1</v>
      </c>
      <c r="K64" s="1485">
        <v>1</v>
      </c>
      <c r="L64" s="1485">
        <v>1</v>
      </c>
      <c r="M64" s="1485">
        <v>1</v>
      </c>
      <c r="N64" s="1485">
        <v>1</v>
      </c>
      <c r="O64" s="1485">
        <v>1</v>
      </c>
      <c r="P64" s="1485">
        <v>1</v>
      </c>
      <c r="Q64" s="1485">
        <v>1</v>
      </c>
      <c r="R64" s="1485">
        <v>1</v>
      </c>
      <c r="S64" s="1547"/>
      <c r="T64" s="1529"/>
      <c r="U64" s="1529"/>
      <c r="V64" s="1529"/>
      <c r="W64" s="1529"/>
      <c r="X64" s="1529"/>
      <c r="Y64" s="1529"/>
      <c r="Z64" s="1571"/>
      <c r="AA64" s="1485">
        <v>1</v>
      </c>
    </row>
    <row r="65" spans="1:27" ht="21" x14ac:dyDescent="0.35">
      <c r="A65" s="1485">
        <v>1</v>
      </c>
      <c r="B65" s="1485">
        <v>1</v>
      </c>
      <c r="C65" s="1485">
        <v>1</v>
      </c>
      <c r="D65" s="1485">
        <v>1</v>
      </c>
      <c r="E65" s="1485">
        <v>1</v>
      </c>
      <c r="F65" s="1485">
        <v>1</v>
      </c>
      <c r="G65" s="1485">
        <v>1</v>
      </c>
      <c r="H65" s="1485">
        <v>1</v>
      </c>
      <c r="I65" s="1485">
        <v>1</v>
      </c>
      <c r="J65" s="1485">
        <v>1</v>
      </c>
      <c r="K65" s="1485">
        <v>1</v>
      </c>
      <c r="L65" s="1485">
        <v>1</v>
      </c>
      <c r="M65" s="1485">
        <v>1</v>
      </c>
      <c r="N65" s="1485">
        <v>1</v>
      </c>
      <c r="O65" s="1485">
        <v>1</v>
      </c>
      <c r="P65" s="1485">
        <v>1</v>
      </c>
      <c r="Q65" s="1485">
        <v>1</v>
      </c>
      <c r="R65" s="1485">
        <v>1</v>
      </c>
      <c r="S65" s="1547"/>
      <c r="T65" s="1529"/>
      <c r="U65" s="1529"/>
      <c r="V65" s="1529"/>
      <c r="W65" s="1529"/>
      <c r="X65" s="1529"/>
      <c r="Y65" s="1529"/>
      <c r="Z65" s="1571"/>
      <c r="AA65" s="1485">
        <v>1</v>
      </c>
    </row>
    <row r="66" spans="1:27" ht="21" x14ac:dyDescent="0.35">
      <c r="A66" s="1485">
        <v>1</v>
      </c>
      <c r="B66" s="1485">
        <v>1</v>
      </c>
      <c r="C66" s="1485">
        <v>1</v>
      </c>
      <c r="D66" s="1485">
        <v>1</v>
      </c>
      <c r="E66" s="1485">
        <v>1</v>
      </c>
      <c r="F66" s="1485">
        <v>1</v>
      </c>
      <c r="G66" s="1485">
        <v>1</v>
      </c>
      <c r="H66" s="1485">
        <v>1</v>
      </c>
      <c r="I66" s="1485">
        <v>1</v>
      </c>
      <c r="J66" s="1485">
        <v>1</v>
      </c>
      <c r="K66" s="1485">
        <v>1</v>
      </c>
      <c r="L66" s="1485">
        <v>1</v>
      </c>
      <c r="M66" s="1485">
        <v>1</v>
      </c>
      <c r="N66" s="1485">
        <v>1</v>
      </c>
      <c r="O66" s="1485">
        <v>1</v>
      </c>
      <c r="P66" s="1485">
        <v>1</v>
      </c>
      <c r="Q66" s="1485">
        <v>1</v>
      </c>
      <c r="R66" s="1485">
        <v>1</v>
      </c>
      <c r="S66" s="1547"/>
      <c r="T66" s="1529"/>
      <c r="U66" s="1529"/>
      <c r="V66" s="1529"/>
      <c r="W66" s="1529"/>
      <c r="X66" s="1529"/>
      <c r="Y66" s="1529"/>
      <c r="Z66" s="1571"/>
      <c r="AA66" s="1485">
        <v>1</v>
      </c>
    </row>
    <row r="67" spans="1:27" ht="21" x14ac:dyDescent="0.35">
      <c r="A67" s="1485">
        <v>1</v>
      </c>
      <c r="B67" s="1485">
        <v>1</v>
      </c>
      <c r="C67" s="1485">
        <v>1</v>
      </c>
      <c r="D67" s="1485">
        <v>1</v>
      </c>
      <c r="E67" s="1485">
        <v>1</v>
      </c>
      <c r="F67" s="1485">
        <v>1</v>
      </c>
      <c r="G67" s="1485">
        <v>1</v>
      </c>
      <c r="H67" s="1485">
        <v>1</v>
      </c>
      <c r="I67" s="1485">
        <v>1</v>
      </c>
      <c r="J67" s="1485">
        <v>1</v>
      </c>
      <c r="K67" s="1485">
        <v>1</v>
      </c>
      <c r="L67" s="1485">
        <v>1</v>
      </c>
      <c r="M67" s="1485">
        <v>1</v>
      </c>
      <c r="N67" s="1485">
        <v>1</v>
      </c>
      <c r="O67" s="1485">
        <v>1</v>
      </c>
      <c r="P67" s="1485">
        <v>1</v>
      </c>
      <c r="Q67" s="1485">
        <v>1</v>
      </c>
      <c r="R67" s="1485">
        <v>1</v>
      </c>
      <c r="S67" s="1547"/>
      <c r="T67" s="1529"/>
      <c r="U67" s="1529"/>
      <c r="V67" s="1529"/>
      <c r="W67" s="1529"/>
      <c r="X67" s="1529"/>
      <c r="Y67" s="1529"/>
      <c r="Z67" s="1571"/>
      <c r="AA67" s="1485">
        <v>1</v>
      </c>
    </row>
    <row r="68" spans="1:27" ht="21" x14ac:dyDescent="0.35">
      <c r="A68" s="1485">
        <v>1</v>
      </c>
      <c r="B68" s="1485">
        <v>1</v>
      </c>
      <c r="C68" s="1485">
        <v>1</v>
      </c>
      <c r="D68" s="1485">
        <v>1</v>
      </c>
      <c r="E68" s="1485">
        <v>1</v>
      </c>
      <c r="F68" s="1485">
        <v>1</v>
      </c>
      <c r="G68" s="1485">
        <v>1</v>
      </c>
      <c r="H68" s="1485">
        <v>1</v>
      </c>
      <c r="I68" s="1485">
        <v>1</v>
      </c>
      <c r="J68" s="1485">
        <v>1</v>
      </c>
      <c r="K68" s="1485">
        <v>1</v>
      </c>
      <c r="L68" s="1485">
        <v>1</v>
      </c>
      <c r="M68" s="1485">
        <v>1</v>
      </c>
      <c r="N68" s="1485">
        <v>1</v>
      </c>
      <c r="O68" s="1485">
        <v>1</v>
      </c>
      <c r="P68" s="1485">
        <v>1</v>
      </c>
      <c r="Q68" s="1485">
        <v>1</v>
      </c>
      <c r="R68" s="1485">
        <v>1</v>
      </c>
      <c r="S68" s="1547"/>
      <c r="T68" s="1529"/>
      <c r="U68" s="1529"/>
      <c r="V68" s="1529"/>
      <c r="W68" s="1529"/>
      <c r="X68" s="1529"/>
      <c r="Y68" s="1529"/>
      <c r="Z68" s="1571"/>
      <c r="AA68" s="1485">
        <v>1</v>
      </c>
    </row>
    <row r="69" spans="1:27" ht="21" x14ac:dyDescent="0.35">
      <c r="A69" s="1485">
        <v>1</v>
      </c>
      <c r="B69" s="1485">
        <v>1</v>
      </c>
      <c r="C69" s="1485">
        <v>1</v>
      </c>
      <c r="D69" s="1485">
        <v>1</v>
      </c>
      <c r="E69" s="1485">
        <v>1</v>
      </c>
      <c r="F69" s="1485">
        <v>1</v>
      </c>
      <c r="G69" s="1485">
        <v>1</v>
      </c>
      <c r="H69" s="1485">
        <v>1</v>
      </c>
      <c r="I69" s="1485">
        <v>1</v>
      </c>
      <c r="J69" s="1485">
        <v>1</v>
      </c>
      <c r="K69" s="1485">
        <v>1</v>
      </c>
      <c r="L69" s="1485">
        <v>1</v>
      </c>
      <c r="M69" s="1485">
        <v>1</v>
      </c>
      <c r="N69" s="1485">
        <v>1</v>
      </c>
      <c r="O69" s="1485">
        <v>1</v>
      </c>
      <c r="P69" s="1485">
        <v>1</v>
      </c>
      <c r="Q69" s="1485">
        <v>1</v>
      </c>
      <c r="R69" s="1485">
        <v>1</v>
      </c>
      <c r="S69" s="1547"/>
      <c r="T69" s="1529"/>
      <c r="U69" s="1529"/>
      <c r="V69" s="1529"/>
      <c r="W69" s="1529"/>
      <c r="X69" s="1529"/>
      <c r="Y69" s="1529"/>
      <c r="Z69" s="1571"/>
      <c r="AA69" s="1485">
        <v>1</v>
      </c>
    </row>
    <row r="70" spans="1:27" ht="21" x14ac:dyDescent="0.25">
      <c r="A70" s="1485">
        <v>1</v>
      </c>
      <c r="B70" s="1485">
        <v>1</v>
      </c>
      <c r="C70" s="1485">
        <v>1</v>
      </c>
      <c r="D70" s="1485">
        <v>1</v>
      </c>
      <c r="E70" s="1485">
        <v>1</v>
      </c>
      <c r="F70" s="1485">
        <v>1</v>
      </c>
      <c r="G70" s="1485">
        <v>1</v>
      </c>
      <c r="H70" s="1485">
        <v>1</v>
      </c>
      <c r="I70" s="1485">
        <v>1</v>
      </c>
      <c r="J70" s="1485">
        <v>1</v>
      </c>
      <c r="K70" s="1485">
        <v>1</v>
      </c>
      <c r="L70" s="1485">
        <v>1</v>
      </c>
      <c r="M70" s="1485">
        <v>1</v>
      </c>
      <c r="N70" s="1485">
        <v>1</v>
      </c>
      <c r="O70" s="1485">
        <v>1</v>
      </c>
      <c r="P70" s="1485">
        <v>1</v>
      </c>
      <c r="Q70" s="1485">
        <v>1</v>
      </c>
      <c r="R70" s="1485">
        <v>1</v>
      </c>
      <c r="S70" s="1792" t="s">
        <v>992</v>
      </c>
      <c r="T70" s="1793"/>
      <c r="U70" s="1793"/>
      <c r="V70" s="1793"/>
      <c r="W70" s="1587"/>
      <c r="X70" s="1587"/>
      <c r="Y70" s="1587"/>
      <c r="Z70" s="1588"/>
      <c r="AA70" s="1485">
        <v>1</v>
      </c>
    </row>
    <row r="71" spans="1:27" ht="21" x14ac:dyDescent="0.35">
      <c r="A71" s="1485">
        <v>1</v>
      </c>
      <c r="B71" s="1485">
        <v>1</v>
      </c>
      <c r="C71" s="1485">
        <v>1</v>
      </c>
      <c r="D71" s="1485">
        <v>1</v>
      </c>
      <c r="E71" s="1485">
        <v>1</v>
      </c>
      <c r="F71" s="1485">
        <v>1</v>
      </c>
      <c r="G71" s="1485">
        <v>1</v>
      </c>
      <c r="H71" s="1485">
        <v>1</v>
      </c>
      <c r="I71" s="1485">
        <v>1</v>
      </c>
      <c r="J71" s="1485">
        <v>1</v>
      </c>
      <c r="K71" s="1485">
        <v>1</v>
      </c>
      <c r="L71" s="1485">
        <v>1</v>
      </c>
      <c r="M71" s="1485">
        <v>1</v>
      </c>
      <c r="N71" s="1485">
        <v>1</v>
      </c>
      <c r="O71" s="1485">
        <v>1</v>
      </c>
      <c r="P71" s="1485">
        <v>1</v>
      </c>
      <c r="Q71" s="1485">
        <v>1</v>
      </c>
      <c r="R71" s="1485">
        <v>1</v>
      </c>
      <c r="S71" s="1528"/>
      <c r="T71" s="1523"/>
      <c r="U71" s="1523"/>
      <c r="V71" s="1523"/>
      <c r="W71" s="1523"/>
      <c r="X71" s="1523"/>
      <c r="Y71" s="1523"/>
      <c r="Z71" s="1531"/>
      <c r="AA71" s="1485">
        <v>1</v>
      </c>
    </row>
    <row r="72" spans="1:27" ht="21" x14ac:dyDescent="0.25">
      <c r="A72" s="1485">
        <v>1</v>
      </c>
      <c r="B72" s="1485">
        <v>1</v>
      </c>
      <c r="C72" s="1485">
        <v>1</v>
      </c>
      <c r="D72" s="1485">
        <v>1</v>
      </c>
      <c r="E72" s="1485">
        <v>1</v>
      </c>
      <c r="F72" s="1485">
        <v>1</v>
      </c>
      <c r="G72" s="1485">
        <v>1</v>
      </c>
      <c r="H72" s="1485">
        <v>1</v>
      </c>
      <c r="I72" s="1485">
        <v>1</v>
      </c>
      <c r="J72" s="1485">
        <v>1</v>
      </c>
      <c r="K72" s="1485">
        <v>1</v>
      </c>
      <c r="L72" s="1485">
        <v>1</v>
      </c>
      <c r="M72" s="1485">
        <v>1</v>
      </c>
      <c r="N72" s="1485">
        <v>1</v>
      </c>
      <c r="O72" s="1485">
        <v>1</v>
      </c>
      <c r="P72" s="1485">
        <v>1</v>
      </c>
      <c r="Q72" s="1485">
        <v>1</v>
      </c>
      <c r="R72" s="1485">
        <v>1</v>
      </c>
      <c r="S72" s="1499"/>
      <c r="T72" s="1506" t="s">
        <v>993</v>
      </c>
      <c r="U72" s="1500"/>
      <c r="V72" s="1500"/>
      <c r="W72" s="1500"/>
      <c r="X72" s="1500"/>
      <c r="Y72" s="1500"/>
      <c r="Z72" s="1501"/>
      <c r="AA72" s="1485">
        <v>1</v>
      </c>
    </row>
    <row r="73" spans="1:27" ht="21" x14ac:dyDescent="0.35">
      <c r="A73" s="1485">
        <v>1</v>
      </c>
      <c r="B73" s="1485">
        <v>1</v>
      </c>
      <c r="C73" s="1485">
        <v>1</v>
      </c>
      <c r="D73" s="1485">
        <v>1</v>
      </c>
      <c r="E73" s="1485">
        <v>1</v>
      </c>
      <c r="F73" s="1485">
        <v>1</v>
      </c>
      <c r="G73" s="1485">
        <v>1</v>
      </c>
      <c r="H73" s="1485">
        <v>1</v>
      </c>
      <c r="I73" s="1485">
        <v>1</v>
      </c>
      <c r="J73" s="1485">
        <v>1</v>
      </c>
      <c r="K73" s="1485">
        <v>1</v>
      </c>
      <c r="L73" s="1485">
        <v>1</v>
      </c>
      <c r="M73" s="1485">
        <v>1</v>
      </c>
      <c r="N73" s="1485">
        <v>1</v>
      </c>
      <c r="O73" s="1485">
        <v>1</v>
      </c>
      <c r="P73" s="1485">
        <v>1</v>
      </c>
      <c r="Q73" s="1485">
        <v>1</v>
      </c>
      <c r="R73" s="1485">
        <v>1</v>
      </c>
      <c r="S73" s="1528"/>
      <c r="T73" s="1565" t="s">
        <v>994</v>
      </c>
      <c r="U73" s="1523"/>
      <c r="V73" s="1523"/>
      <c r="W73" s="1523"/>
      <c r="X73" s="1523"/>
      <c r="Y73" s="1523"/>
      <c r="Z73" s="1531"/>
      <c r="AA73" s="1485">
        <v>1</v>
      </c>
    </row>
    <row r="74" spans="1:27" ht="21" x14ac:dyDescent="0.35">
      <c r="A74" s="1485">
        <v>1</v>
      </c>
      <c r="B74" s="1485">
        <v>1</v>
      </c>
      <c r="C74" s="1485">
        <v>1</v>
      </c>
      <c r="D74" s="1485">
        <v>1</v>
      </c>
      <c r="E74" s="1485">
        <v>1</v>
      </c>
      <c r="F74" s="1485">
        <v>1</v>
      </c>
      <c r="G74" s="1485">
        <v>1</v>
      </c>
      <c r="H74" s="1485">
        <v>1</v>
      </c>
      <c r="I74" s="1485">
        <v>1</v>
      </c>
      <c r="J74" s="1485">
        <v>1</v>
      </c>
      <c r="K74" s="1485">
        <v>1</v>
      </c>
      <c r="L74" s="1485">
        <v>1</v>
      </c>
      <c r="M74" s="1485">
        <v>1</v>
      </c>
      <c r="N74" s="1485">
        <v>1</v>
      </c>
      <c r="O74" s="1485">
        <v>1</v>
      </c>
      <c r="P74" s="1485">
        <v>1</v>
      </c>
      <c r="Q74" s="1485">
        <v>1</v>
      </c>
      <c r="R74" s="1485">
        <v>1</v>
      </c>
      <c r="S74" s="1528"/>
      <c r="T74" s="1565" t="s">
        <v>995</v>
      </c>
      <c r="U74" s="1523"/>
      <c r="V74" s="1523"/>
      <c r="W74" s="1523"/>
      <c r="X74" s="1523"/>
      <c r="Y74" s="1523"/>
      <c r="Z74" s="1531"/>
      <c r="AA74" s="1485">
        <v>1</v>
      </c>
    </row>
    <row r="75" spans="1:27" ht="21" x14ac:dyDescent="0.35">
      <c r="A75" s="1485">
        <v>1</v>
      </c>
      <c r="B75" s="1485">
        <v>1</v>
      </c>
      <c r="C75" s="1485">
        <v>1</v>
      </c>
      <c r="D75" s="1485">
        <v>1</v>
      </c>
      <c r="E75" s="1485">
        <v>1</v>
      </c>
      <c r="F75" s="1485">
        <v>1</v>
      </c>
      <c r="G75" s="1485">
        <v>1</v>
      </c>
      <c r="H75" s="1485">
        <v>1</v>
      </c>
      <c r="I75" s="1485">
        <v>1</v>
      </c>
      <c r="J75" s="1485">
        <v>1</v>
      </c>
      <c r="K75" s="1485">
        <v>1</v>
      </c>
      <c r="L75" s="1485">
        <v>1</v>
      </c>
      <c r="M75" s="1485">
        <v>1</v>
      </c>
      <c r="N75" s="1485">
        <v>1</v>
      </c>
      <c r="O75" s="1485">
        <v>1</v>
      </c>
      <c r="P75" s="1485">
        <v>1</v>
      </c>
      <c r="Q75" s="1485">
        <v>1</v>
      </c>
      <c r="R75" s="1485">
        <v>1</v>
      </c>
      <c r="S75" s="1528"/>
      <c r="T75" s="1589" t="s">
        <v>996</v>
      </c>
      <c r="U75" s="1523"/>
      <c r="V75" s="1523"/>
      <c r="W75" s="1523"/>
      <c r="X75" s="1523"/>
      <c r="Y75" s="1523"/>
      <c r="Z75" s="1531"/>
      <c r="AA75" s="1485">
        <v>1</v>
      </c>
    </row>
    <row r="76" spans="1:27" ht="21" x14ac:dyDescent="0.35">
      <c r="A76" s="1485">
        <v>1</v>
      </c>
      <c r="B76" s="1485">
        <v>1</v>
      </c>
      <c r="C76" s="1485">
        <v>1</v>
      </c>
      <c r="D76" s="1485">
        <v>1</v>
      </c>
      <c r="E76" s="1485">
        <v>1</v>
      </c>
      <c r="F76" s="1485">
        <v>1</v>
      </c>
      <c r="G76" s="1485">
        <v>1</v>
      </c>
      <c r="H76" s="1485">
        <v>1</v>
      </c>
      <c r="I76" s="1485">
        <v>1</v>
      </c>
      <c r="J76" s="1485">
        <v>1</v>
      </c>
      <c r="K76" s="1485">
        <v>1</v>
      </c>
      <c r="L76" s="1485">
        <v>1</v>
      </c>
      <c r="M76" s="1485">
        <v>1</v>
      </c>
      <c r="N76" s="1485">
        <v>1</v>
      </c>
      <c r="O76" s="1485">
        <v>1</v>
      </c>
      <c r="P76" s="1485">
        <v>1</v>
      </c>
      <c r="Q76" s="1485">
        <v>1</v>
      </c>
      <c r="R76" s="1485">
        <v>1</v>
      </c>
      <c r="S76" s="1528"/>
      <c r="T76" s="1523"/>
      <c r="U76" s="1523"/>
      <c r="V76" s="1523"/>
      <c r="W76" s="1523"/>
      <c r="X76" s="1523"/>
      <c r="Y76" s="1523"/>
      <c r="Z76" s="1531"/>
      <c r="AA76" s="1485">
        <v>1</v>
      </c>
    </row>
    <row r="77" spans="1:27" ht="16.5" thickBot="1" x14ac:dyDescent="0.3">
      <c r="A77" s="1485">
        <v>1</v>
      </c>
      <c r="B77" s="1485">
        <v>1</v>
      </c>
      <c r="C77" s="1485">
        <v>1</v>
      </c>
      <c r="D77" s="1485">
        <v>1</v>
      </c>
      <c r="E77" s="1485">
        <v>1</v>
      </c>
      <c r="F77" s="1485">
        <v>1</v>
      </c>
      <c r="G77" s="1485">
        <v>1</v>
      </c>
      <c r="H77" s="1485">
        <v>1</v>
      </c>
      <c r="I77" s="1485">
        <v>1</v>
      </c>
      <c r="J77" s="1485">
        <v>1</v>
      </c>
      <c r="K77" s="1485">
        <v>1</v>
      </c>
      <c r="L77" s="1485">
        <v>1</v>
      </c>
      <c r="M77" s="1485">
        <v>1</v>
      </c>
      <c r="N77" s="1485">
        <v>1</v>
      </c>
      <c r="O77" s="1485">
        <v>1</v>
      </c>
      <c r="P77" s="1485">
        <v>1</v>
      </c>
      <c r="Q77" s="1485">
        <v>1</v>
      </c>
      <c r="R77" s="1485">
        <v>1</v>
      </c>
      <c r="S77" s="1590">
        <v>18</v>
      </c>
      <c r="T77" s="1591">
        <v>18</v>
      </c>
      <c r="U77" s="1591">
        <v>18</v>
      </c>
      <c r="V77" s="1591">
        <v>18</v>
      </c>
      <c r="W77" s="1591">
        <v>18</v>
      </c>
      <c r="X77" s="1591">
        <v>18</v>
      </c>
      <c r="Y77" s="1591">
        <v>18</v>
      </c>
      <c r="Z77" s="1592">
        <v>18</v>
      </c>
      <c r="AA77" s="1593" t="s">
        <v>997</v>
      </c>
    </row>
    <row r="78" spans="1:27" ht="15.75" x14ac:dyDescent="0.25">
      <c r="A78" s="1485">
        <v>1</v>
      </c>
      <c r="B78" s="1485">
        <v>1</v>
      </c>
      <c r="C78" s="1485">
        <v>1</v>
      </c>
      <c r="D78" s="1485">
        <v>1</v>
      </c>
      <c r="E78" s="1485">
        <v>1</v>
      </c>
      <c r="F78" s="1485">
        <v>1</v>
      </c>
      <c r="G78" s="1485">
        <v>1</v>
      </c>
      <c r="H78" s="1485">
        <v>1</v>
      </c>
      <c r="I78" s="1485">
        <v>1</v>
      </c>
      <c r="J78" s="1485">
        <v>1</v>
      </c>
      <c r="K78" s="1485">
        <v>1</v>
      </c>
      <c r="L78" s="1485">
        <v>1</v>
      </c>
      <c r="M78" s="1485">
        <v>1</v>
      </c>
      <c r="N78" s="1485">
        <v>1</v>
      </c>
      <c r="O78" s="1485">
        <v>1</v>
      </c>
      <c r="P78" s="1485">
        <v>1</v>
      </c>
      <c r="Q78" s="1485">
        <v>1</v>
      </c>
      <c r="R78" s="1485">
        <v>1</v>
      </c>
      <c r="S78" s="1594">
        <f t="shared" ref="S78:Z78" ca="1" si="3">CELL("largeur",S78)</f>
        <v>18</v>
      </c>
      <c r="T78" s="1594">
        <f t="shared" ca="1" si="3"/>
        <v>18</v>
      </c>
      <c r="U78" s="1594">
        <f t="shared" ca="1" si="3"/>
        <v>18</v>
      </c>
      <c r="V78" s="1594">
        <f t="shared" ca="1" si="3"/>
        <v>18</v>
      </c>
      <c r="W78" s="1594">
        <f t="shared" ca="1" si="3"/>
        <v>18</v>
      </c>
      <c r="X78" s="1594">
        <f t="shared" ca="1" si="3"/>
        <v>18</v>
      </c>
      <c r="Y78" s="1594">
        <f t="shared" ca="1" si="3"/>
        <v>18</v>
      </c>
      <c r="Z78" s="1594">
        <f t="shared" ca="1" si="3"/>
        <v>18</v>
      </c>
      <c r="AA78" s="1593" t="s">
        <v>998</v>
      </c>
    </row>
    <row r="79" spans="1:27" x14ac:dyDescent="0.25">
      <c r="AA79" s="1596" t="s">
        <v>999</v>
      </c>
    </row>
    <row r="80" spans="1:27" x14ac:dyDescent="0.25">
      <c r="AA80" s="1487" t="str">
        <f>ADDRESS(ROW(),COLUMN(),4)</f>
        <v>AA80</v>
      </c>
    </row>
  </sheetData>
  <mergeCells count="14">
    <mergeCell ref="T54:Y57"/>
    <mergeCell ref="S70:V70"/>
    <mergeCell ref="T31:Z32"/>
    <mergeCell ref="W35:W36"/>
    <mergeCell ref="X35:X36"/>
    <mergeCell ref="T40:V40"/>
    <mergeCell ref="W40:Z40"/>
    <mergeCell ref="S50:V51"/>
    <mergeCell ref="T21:U21"/>
    <mergeCell ref="S4:V4"/>
    <mergeCell ref="T12:V12"/>
    <mergeCell ref="T13:V13"/>
    <mergeCell ref="C14:C17"/>
    <mergeCell ref="T19:U19"/>
  </mergeCells>
  <hyperlinks>
    <hyperlink ref="D7" r:id="rId1" xr:uid="{C7E6A796-F6A3-474C-9BF6-F6CB74BDE751}"/>
    <hyperlink ref="D14" r:id="rId2" xr:uid="{746EC3D1-BBF8-487D-B541-8D3342A9277A}"/>
    <hyperlink ref="D15" r:id="rId3" xr:uid="{1D1CCEB8-D76E-4EF8-AA51-B88462F050B7}"/>
    <hyperlink ref="D16" r:id="rId4" xr:uid="{D703D582-F045-4673-9D97-FF0D68B718BF}"/>
    <hyperlink ref="D17" r:id="rId5" xr:uid="{4739C018-5AF3-4444-89AE-FA80474547BF}"/>
  </hyperlinks>
  <pageMargins left="0.7" right="0.7" top="0.75" bottom="0.75" header="0.3" footer="0.3"/>
  <pageSetup paperSize="9" orientation="portrait" r:id="rId6"/>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213"/>
  <sheetViews>
    <sheetView workbookViewId="0">
      <selection activeCell="S20" sqref="S20"/>
    </sheetView>
  </sheetViews>
  <sheetFormatPr baseColWidth="10" defaultRowHeight="15" x14ac:dyDescent="0.25"/>
  <cols>
    <col min="2" max="2" width="3.7109375" style="632" customWidth="1"/>
    <col min="3" max="13" width="11.7109375" style="1479" customWidth="1"/>
    <col min="14" max="15" width="11.7109375" style="632" customWidth="1"/>
  </cols>
  <sheetData>
    <row r="1" spans="2:16" x14ac:dyDescent="0.25">
      <c r="B1" s="1409">
        <v>3</v>
      </c>
      <c r="C1" s="1409">
        <v>11</v>
      </c>
      <c r="D1" s="1409">
        <v>11</v>
      </c>
      <c r="E1" s="1409">
        <v>11</v>
      </c>
      <c r="F1" s="1409">
        <v>11</v>
      </c>
      <c r="G1" s="1409">
        <v>11</v>
      </c>
      <c r="H1" s="1409">
        <v>11</v>
      </c>
      <c r="I1" s="1409">
        <v>11</v>
      </c>
      <c r="J1" s="1409">
        <v>11</v>
      </c>
      <c r="K1" s="1409">
        <v>11</v>
      </c>
      <c r="L1" s="1409">
        <v>11</v>
      </c>
      <c r="M1" s="1409">
        <v>11</v>
      </c>
      <c r="N1" s="1409">
        <v>11</v>
      </c>
      <c r="O1" s="1409">
        <v>11</v>
      </c>
      <c r="P1" s="1410" t="s">
        <v>904</v>
      </c>
    </row>
    <row r="2" spans="2:16" x14ac:dyDescent="0.25">
      <c r="B2" s="26"/>
      <c r="C2" s="26"/>
      <c r="D2" s="26"/>
      <c r="E2" s="26"/>
      <c r="F2" s="26"/>
      <c r="G2" s="26"/>
      <c r="H2" s="26"/>
      <c r="I2" s="26"/>
      <c r="J2" s="26"/>
      <c r="K2" s="26"/>
      <c r="L2" s="26"/>
      <c r="M2" s="26"/>
      <c r="N2" s="26"/>
      <c r="O2" s="26"/>
    </row>
    <row r="3" spans="2:16" ht="15" customHeight="1" x14ac:dyDescent="0.25">
      <c r="B3"/>
      <c r="C3" s="1819" t="s">
        <v>916</v>
      </c>
      <c r="D3" s="1819"/>
      <c r="E3" s="1819"/>
      <c r="F3" s="1819"/>
      <c r="G3" s="1819"/>
      <c r="H3" s="1819"/>
      <c r="I3" s="1819"/>
      <c r="J3" s="1819"/>
      <c r="K3" s="1819"/>
      <c r="L3" s="1819"/>
      <c r="M3" s="1819"/>
      <c r="N3" s="1819"/>
      <c r="O3" s="1819"/>
    </row>
    <row r="4" spans="2:16" ht="15" customHeight="1" x14ac:dyDescent="0.25">
      <c r="B4"/>
      <c r="C4" s="1819"/>
      <c r="D4" s="1819"/>
      <c r="E4" s="1819"/>
      <c r="F4" s="1819"/>
      <c r="G4" s="1819"/>
      <c r="H4" s="1819"/>
      <c r="I4" s="1819"/>
      <c r="J4" s="1819"/>
      <c r="K4" s="1819"/>
      <c r="L4" s="1819"/>
      <c r="M4" s="1819"/>
      <c r="N4" s="1819"/>
      <c r="O4" s="1819"/>
    </row>
    <row r="5" spans="2:16" x14ac:dyDescent="0.25">
      <c r="B5"/>
      <c r="C5" s="26"/>
      <c r="D5" s="26"/>
      <c r="E5" s="26"/>
      <c r="F5" s="26"/>
      <c r="G5" s="26"/>
      <c r="H5" s="26"/>
      <c r="I5" s="26"/>
      <c r="J5" s="26"/>
      <c r="K5" s="26"/>
      <c r="L5" s="26"/>
      <c r="M5" s="26"/>
      <c r="N5" s="26"/>
      <c r="O5" s="26"/>
    </row>
    <row r="7" spans="2:16" ht="15" customHeight="1" x14ac:dyDescent="0.25">
      <c r="B7"/>
      <c r="C7" s="1820" t="s">
        <v>50</v>
      </c>
      <c r="D7" s="1820"/>
      <c r="E7" s="1820"/>
      <c r="F7" s="1820"/>
      <c r="G7" s="1820"/>
      <c r="H7" s="1820"/>
      <c r="I7" s="1820"/>
      <c r="J7" s="1820"/>
      <c r="K7" s="1820"/>
      <c r="L7" s="1820"/>
      <c r="M7" s="1820"/>
      <c r="N7" s="1820"/>
      <c r="O7" s="1820"/>
    </row>
    <row r="8" spans="2:16" ht="15" customHeight="1" x14ac:dyDescent="0.25">
      <c r="B8"/>
      <c r="C8" s="1820"/>
      <c r="D8" s="1820"/>
      <c r="E8" s="1820"/>
      <c r="F8" s="1820"/>
      <c r="G8" s="1820"/>
      <c r="H8" s="1820"/>
      <c r="I8" s="1820"/>
      <c r="J8" s="1820"/>
      <c r="K8" s="1820"/>
      <c r="L8" s="1820"/>
      <c r="M8" s="1820"/>
      <c r="N8" s="1820"/>
      <c r="O8" s="1820"/>
    </row>
    <row r="10" spans="2:16" ht="15.75" thickBot="1" x14ac:dyDescent="0.3"/>
    <row r="11" spans="2:16" s="6" customFormat="1" ht="12.75" customHeight="1" x14ac:dyDescent="0.2">
      <c r="B11" s="1884"/>
      <c r="C11" s="1848" t="s">
        <v>99</v>
      </c>
      <c r="D11" s="1848"/>
      <c r="E11" s="1848"/>
      <c r="F11" s="1848"/>
      <c r="G11" s="1848"/>
      <c r="H11" s="1848"/>
      <c r="I11" s="1848"/>
      <c r="J11" s="1848"/>
      <c r="K11" s="1848"/>
      <c r="L11" s="1848"/>
      <c r="M11" s="1848"/>
      <c r="N11" s="1848"/>
      <c r="O11" s="1849"/>
    </row>
    <row r="12" spans="2:16" s="6" customFormat="1" ht="12.75" customHeight="1" x14ac:dyDescent="0.2">
      <c r="B12" s="1884"/>
      <c r="C12" s="1851"/>
      <c r="D12" s="1851"/>
      <c r="E12" s="1851"/>
      <c r="F12" s="1851"/>
      <c r="G12" s="1851"/>
      <c r="H12" s="1851"/>
      <c r="I12" s="1851"/>
      <c r="J12" s="1851"/>
      <c r="K12" s="1851"/>
      <c r="L12" s="1851"/>
      <c r="M12" s="1851"/>
      <c r="N12" s="1851"/>
      <c r="O12" s="1852"/>
    </row>
    <row r="13" spans="2:16" s="6" customFormat="1" ht="12.75" customHeight="1" x14ac:dyDescent="0.2">
      <c r="B13" s="1884"/>
      <c r="C13" s="1851"/>
      <c r="D13" s="1851"/>
      <c r="E13" s="1851"/>
      <c r="F13" s="1851"/>
      <c r="G13" s="1851"/>
      <c r="H13" s="1851"/>
      <c r="I13" s="1851"/>
      <c r="J13" s="1851"/>
      <c r="K13" s="1851"/>
      <c r="L13" s="1851"/>
      <c r="M13" s="1851"/>
      <c r="N13" s="1851"/>
      <c r="O13" s="1852"/>
    </row>
    <row r="15" spans="2:16" ht="15.75" thickBot="1" x14ac:dyDescent="0.3"/>
    <row r="16" spans="2:16" s="6" customFormat="1" ht="12.75" customHeight="1" x14ac:dyDescent="0.2">
      <c r="B16" s="1884"/>
      <c r="C16" s="1848" t="s">
        <v>75</v>
      </c>
      <c r="D16" s="1848"/>
      <c r="E16" s="1848"/>
      <c r="F16" s="1848"/>
      <c r="G16" s="1848"/>
      <c r="H16" s="1848"/>
      <c r="I16" s="1848"/>
      <c r="J16" s="1848"/>
      <c r="K16" s="1848"/>
      <c r="L16" s="1848"/>
      <c r="M16" s="1848"/>
      <c r="N16" s="1848"/>
      <c r="O16" s="1849"/>
    </row>
    <row r="17" spans="2:17" s="6" customFormat="1" ht="12.75" customHeight="1" x14ac:dyDescent="0.2">
      <c r="B17" s="1884"/>
      <c r="C17" s="1851"/>
      <c r="D17" s="1851"/>
      <c r="E17" s="1851"/>
      <c r="F17" s="1851"/>
      <c r="G17" s="1851"/>
      <c r="H17" s="1851"/>
      <c r="I17" s="1851"/>
      <c r="J17" s="1851"/>
      <c r="K17" s="1851"/>
      <c r="L17" s="1851"/>
      <c r="M17" s="1851"/>
      <c r="N17" s="1851"/>
      <c r="O17" s="1852"/>
    </row>
    <row r="18" spans="2:17" s="6" customFormat="1" ht="12.75" customHeight="1" x14ac:dyDescent="0.2">
      <c r="B18" s="1884"/>
      <c r="C18" s="1851"/>
      <c r="D18" s="1851"/>
      <c r="E18" s="1851"/>
      <c r="F18" s="1851"/>
      <c r="G18" s="1851"/>
      <c r="H18" s="1851"/>
      <c r="I18" s="1851"/>
      <c r="J18" s="1851"/>
      <c r="K18" s="1851"/>
      <c r="L18" s="1851"/>
      <c r="M18" s="1851"/>
      <c r="N18" s="1851"/>
      <c r="O18" s="1852"/>
    </row>
    <row r="21" spans="2:17" ht="15" customHeight="1" x14ac:dyDescent="0.25">
      <c r="C21" s="1821" t="s">
        <v>117</v>
      </c>
      <c r="D21" s="1821"/>
      <c r="E21" s="1821"/>
      <c r="F21" s="1821"/>
      <c r="G21" s="1821"/>
      <c r="H21" s="1821"/>
      <c r="I21" s="1821"/>
      <c r="J21" s="1821"/>
      <c r="K21" s="1821"/>
      <c r="L21" s="1821"/>
      <c r="M21" s="1821"/>
      <c r="N21" s="1821"/>
      <c r="O21" s="1821"/>
    </row>
    <row r="22" spans="2:17" ht="15" customHeight="1" x14ac:dyDescent="0.25">
      <c r="C22" s="1821"/>
      <c r="D22" s="1821"/>
      <c r="E22" s="1821"/>
      <c r="F22" s="1821"/>
      <c r="G22" s="1821"/>
      <c r="H22" s="1821"/>
      <c r="I22" s="1821"/>
      <c r="J22" s="1821"/>
      <c r="K22" s="1821"/>
      <c r="L22" s="1821"/>
      <c r="M22" s="1821"/>
      <c r="N22" s="1821"/>
      <c r="O22" s="1821"/>
    </row>
    <row r="25" spans="2:17" ht="15" customHeight="1" x14ac:dyDescent="0.25">
      <c r="C25" s="1822" t="s">
        <v>124</v>
      </c>
      <c r="D25" s="1822"/>
      <c r="E25" s="1822"/>
      <c r="F25" s="1822"/>
      <c r="G25" s="1822"/>
      <c r="H25" s="1822"/>
      <c r="I25" s="1822"/>
      <c r="J25" s="1822"/>
      <c r="K25" s="1822"/>
      <c r="L25" s="1822"/>
      <c r="M25" s="1822"/>
      <c r="N25" s="1822"/>
      <c r="O25" s="1822"/>
    </row>
    <row r="26" spans="2:17" ht="15" customHeight="1" x14ac:dyDescent="0.25">
      <c r="C26" s="1822"/>
      <c r="D26" s="1822"/>
      <c r="E26" s="1822"/>
      <c r="F26" s="1822"/>
      <c r="G26" s="1822"/>
      <c r="H26" s="1822"/>
      <c r="I26" s="1822"/>
      <c r="J26" s="1822"/>
      <c r="K26" s="1822"/>
      <c r="L26" s="1822"/>
      <c r="M26" s="1822"/>
      <c r="N26" s="1822"/>
      <c r="O26" s="1822"/>
    </row>
    <row r="29" spans="2:17" ht="12.75" customHeight="1" x14ac:dyDescent="0.25">
      <c r="C29" s="1895" t="s">
        <v>73</v>
      </c>
      <c r="D29" s="1895"/>
      <c r="E29" s="1895"/>
      <c r="F29" s="1895"/>
      <c r="G29" s="1895"/>
      <c r="H29" s="1895"/>
      <c r="I29" s="1895"/>
      <c r="J29" s="1895"/>
      <c r="K29" s="1895"/>
      <c r="L29" s="1895"/>
      <c r="M29" s="1895"/>
      <c r="N29" s="1895"/>
      <c r="O29" s="1895"/>
    </row>
    <row r="30" spans="2:17" ht="13.5" customHeight="1" x14ac:dyDescent="0.25">
      <c r="C30" s="1895"/>
      <c r="D30" s="1895"/>
      <c r="E30" s="1895"/>
      <c r="F30" s="1895"/>
      <c r="G30" s="1895"/>
      <c r="H30" s="1895"/>
      <c r="I30" s="1895"/>
      <c r="J30" s="1895"/>
      <c r="K30" s="1895"/>
      <c r="L30" s="1895"/>
      <c r="M30" s="1895"/>
      <c r="N30" s="1895"/>
      <c r="O30" s="1895"/>
    </row>
    <row r="31" spans="2:17" ht="15" customHeight="1" x14ac:dyDescent="0.25">
      <c r="C31" s="1895"/>
      <c r="D31" s="1895"/>
      <c r="E31" s="1895"/>
      <c r="F31" s="1895"/>
      <c r="G31" s="1895"/>
      <c r="H31" s="1895"/>
      <c r="I31" s="1895"/>
      <c r="J31" s="1895"/>
      <c r="K31" s="1895"/>
      <c r="L31" s="1895"/>
      <c r="M31" s="1895"/>
      <c r="N31" s="1895"/>
      <c r="O31" s="1895"/>
      <c r="P31" s="6"/>
      <c r="Q31" s="6"/>
    </row>
    <row r="34" spans="1:15" ht="15" customHeight="1" x14ac:dyDescent="0.25">
      <c r="B34" s="1896"/>
      <c r="C34" s="1880" t="s">
        <v>246</v>
      </c>
      <c r="D34" s="1876"/>
      <c r="E34" s="1876"/>
      <c r="F34" s="1876"/>
      <c r="G34" s="1876"/>
      <c r="H34" s="1876"/>
      <c r="I34" s="1876"/>
      <c r="J34" s="1876"/>
      <c r="K34" s="1876"/>
      <c r="L34" s="1876"/>
      <c r="M34" s="1876"/>
      <c r="N34" s="1876"/>
      <c r="O34" s="1876"/>
    </row>
    <row r="35" spans="1:15" ht="15" customHeight="1" x14ac:dyDescent="0.25">
      <c r="B35" s="1896"/>
      <c r="C35" s="1880"/>
      <c r="D35" s="1876"/>
      <c r="E35" s="1876"/>
      <c r="F35" s="1876"/>
      <c r="G35" s="1876"/>
      <c r="H35" s="1876"/>
      <c r="I35" s="1876"/>
      <c r="J35" s="1876"/>
      <c r="K35" s="1876"/>
      <c r="L35" s="1876"/>
      <c r="M35" s="1876"/>
      <c r="N35" s="1876"/>
      <c r="O35" s="1876"/>
    </row>
    <row r="37" spans="1:15" ht="15.75" thickBot="1" x14ac:dyDescent="0.3"/>
    <row r="38" spans="1:15" s="6" customFormat="1" ht="12.75" customHeight="1" x14ac:dyDescent="0.25">
      <c r="A38"/>
      <c r="B38" s="1884"/>
      <c r="C38" s="1848" t="s">
        <v>124</v>
      </c>
      <c r="D38" s="1848"/>
      <c r="E38" s="1848"/>
      <c r="F38" s="1848"/>
      <c r="G38" s="1848"/>
      <c r="H38" s="1848"/>
      <c r="I38" s="1848"/>
      <c r="J38" s="1848"/>
      <c r="K38" s="1848"/>
      <c r="L38" s="1848"/>
      <c r="M38" s="1848"/>
      <c r="N38" s="1848"/>
      <c r="O38" s="1849"/>
    </row>
    <row r="39" spans="1:15" s="6" customFormat="1" ht="12.75" customHeight="1" x14ac:dyDescent="0.25">
      <c r="A39"/>
      <c r="B39" s="1884"/>
      <c r="C39" s="1851"/>
      <c r="D39" s="1851"/>
      <c r="E39" s="1851"/>
      <c r="F39" s="1851"/>
      <c r="G39" s="1851"/>
      <c r="H39" s="1851"/>
      <c r="I39" s="1851"/>
      <c r="J39" s="1851"/>
      <c r="K39" s="1851"/>
      <c r="L39" s="1851"/>
      <c r="M39" s="1851"/>
      <c r="N39" s="1851"/>
      <c r="O39" s="1852"/>
    </row>
    <row r="40" spans="1:15" s="6" customFormat="1" ht="12.75" customHeight="1" x14ac:dyDescent="0.25">
      <c r="A40"/>
      <c r="B40" s="1884"/>
      <c r="C40" s="1851"/>
      <c r="D40" s="1851"/>
      <c r="E40" s="1851"/>
      <c r="F40" s="1851"/>
      <c r="G40" s="1851"/>
      <c r="H40" s="1851"/>
      <c r="I40" s="1851"/>
      <c r="J40" s="1851"/>
      <c r="K40" s="1851"/>
      <c r="L40" s="1851"/>
      <c r="M40" s="1851"/>
      <c r="N40" s="1851"/>
      <c r="O40" s="1852"/>
    </row>
    <row r="43" spans="1:15" s="6" customFormat="1" ht="12.75" customHeight="1" x14ac:dyDescent="0.2">
      <c r="B43" s="1884"/>
      <c r="C43" s="1851" t="s">
        <v>161</v>
      </c>
      <c r="D43" s="1851"/>
      <c r="E43" s="1851"/>
      <c r="F43" s="1851"/>
      <c r="G43" s="1851"/>
      <c r="H43" s="1851"/>
      <c r="I43" s="1851"/>
      <c r="J43" s="1851"/>
      <c r="K43" s="1851"/>
      <c r="L43" s="1851"/>
      <c r="M43" s="1851"/>
      <c r="N43" s="1851"/>
      <c r="O43" s="1851"/>
    </row>
    <row r="44" spans="1:15" s="6" customFormat="1" ht="12.75" customHeight="1" x14ac:dyDescent="0.2">
      <c r="B44" s="1884"/>
      <c r="C44" s="1851"/>
      <c r="D44" s="1851"/>
      <c r="E44" s="1851"/>
      <c r="F44" s="1851"/>
      <c r="G44" s="1851"/>
      <c r="H44" s="1851"/>
      <c r="I44" s="1851"/>
      <c r="J44" s="1851"/>
      <c r="K44" s="1851"/>
      <c r="L44" s="1851"/>
      <c r="M44" s="1851"/>
      <c r="N44" s="1851"/>
      <c r="O44" s="1851"/>
    </row>
    <row r="45" spans="1:15" s="6" customFormat="1" ht="12.75" customHeight="1" x14ac:dyDescent="0.2">
      <c r="B45" s="1884"/>
      <c r="C45" s="1851"/>
      <c r="D45" s="1851"/>
      <c r="E45" s="1851"/>
      <c r="F45" s="1851"/>
      <c r="G45" s="1851"/>
      <c r="H45" s="1851"/>
      <c r="I45" s="1851"/>
      <c r="J45" s="1851"/>
      <c r="K45" s="1851"/>
      <c r="L45" s="1851"/>
      <c r="M45" s="1851"/>
      <c r="N45" s="1851"/>
      <c r="O45" s="1851"/>
    </row>
    <row r="46" spans="1:15" s="6" customFormat="1" ht="15.75" customHeight="1" x14ac:dyDescent="0.2">
      <c r="B46" s="1884"/>
      <c r="C46" s="1897"/>
      <c r="D46" s="1897"/>
      <c r="E46" s="1897"/>
      <c r="F46" s="1897"/>
      <c r="G46" s="1897"/>
      <c r="H46" s="1897"/>
      <c r="I46" s="1897"/>
      <c r="J46" s="1897"/>
      <c r="K46" s="1897"/>
      <c r="L46" s="1897"/>
      <c r="M46" s="1897"/>
      <c r="N46" s="1897"/>
      <c r="O46" s="1897"/>
    </row>
    <row r="49" spans="2:17" s="6" customFormat="1" ht="12.75" customHeight="1" x14ac:dyDescent="0.2">
      <c r="B49" s="1884"/>
      <c r="C49" s="1846" t="s">
        <v>240</v>
      </c>
      <c r="D49" s="1846"/>
      <c r="E49" s="1846"/>
      <c r="F49" s="1846"/>
      <c r="G49" s="1846"/>
      <c r="H49" s="1846"/>
      <c r="I49" s="1846"/>
      <c r="J49" s="1846"/>
      <c r="K49" s="1846"/>
      <c r="L49" s="1846"/>
      <c r="M49" s="1846"/>
      <c r="N49" s="1846"/>
      <c r="O49" s="1846"/>
    </row>
    <row r="50" spans="2:17" s="6" customFormat="1" ht="12.75" customHeight="1" x14ac:dyDescent="0.2">
      <c r="B50" s="1884"/>
      <c r="C50" s="1846"/>
      <c r="D50" s="1846"/>
      <c r="E50" s="1846"/>
      <c r="F50" s="1846"/>
      <c r="G50" s="1846"/>
      <c r="H50" s="1846"/>
      <c r="I50" s="1846"/>
      <c r="J50" s="1846"/>
      <c r="K50" s="1846"/>
      <c r="L50" s="1846"/>
      <c r="M50" s="1846"/>
      <c r="N50" s="1846"/>
      <c r="O50" s="1846"/>
    </row>
    <row r="51" spans="2:17" s="6" customFormat="1" ht="12.75" customHeight="1" x14ac:dyDescent="0.2">
      <c r="B51" s="1884"/>
      <c r="C51" s="1846"/>
      <c r="D51" s="1846"/>
      <c r="E51" s="1846"/>
      <c r="F51" s="1846"/>
      <c r="G51" s="1846"/>
      <c r="H51" s="1846"/>
      <c r="I51" s="1846"/>
      <c r="J51" s="1846"/>
      <c r="K51" s="1846"/>
      <c r="L51" s="1846"/>
      <c r="M51" s="1846"/>
      <c r="N51" s="1846"/>
      <c r="O51" s="1846"/>
    </row>
    <row r="54" spans="2:17" s="6" customFormat="1" ht="12.75" customHeight="1" x14ac:dyDescent="0.2">
      <c r="B54" s="1884"/>
      <c r="C54" s="1898" t="s">
        <v>382</v>
      </c>
      <c r="D54" s="1898"/>
      <c r="E54" s="1898"/>
      <c r="F54" s="1898"/>
      <c r="G54" s="1898"/>
      <c r="H54" s="1898"/>
      <c r="I54" s="1898"/>
      <c r="J54" s="1898"/>
      <c r="K54" s="1898"/>
      <c r="L54" s="1898"/>
      <c r="M54" s="1898"/>
      <c r="N54" s="1898"/>
      <c r="O54" s="1898"/>
    </row>
    <row r="55" spans="2:17" s="6" customFormat="1" ht="12.75" customHeight="1" x14ac:dyDescent="0.2">
      <c r="B55" s="1884"/>
      <c r="C55" s="1898"/>
      <c r="D55" s="1898"/>
      <c r="E55" s="1898"/>
      <c r="F55" s="1898"/>
      <c r="G55" s="1898"/>
      <c r="H55" s="1898"/>
      <c r="I55" s="1898"/>
      <c r="J55" s="1898"/>
      <c r="K55" s="1898"/>
      <c r="L55" s="1898"/>
      <c r="M55" s="1898"/>
      <c r="N55" s="1898"/>
      <c r="O55" s="1898"/>
    </row>
    <row r="56" spans="2:17" x14ac:dyDescent="0.25">
      <c r="P56" s="6"/>
      <c r="Q56" s="6"/>
    </row>
    <row r="57" spans="2:17" x14ac:dyDescent="0.25">
      <c r="P57" s="6"/>
      <c r="Q57" s="6"/>
    </row>
    <row r="58" spans="2:17" ht="26.25" customHeight="1" x14ac:dyDescent="0.25">
      <c r="C58" s="1883" t="s">
        <v>179</v>
      </c>
      <c r="D58" s="1883"/>
      <c r="E58" s="1883"/>
      <c r="F58" s="1883"/>
      <c r="G58" s="1883"/>
      <c r="H58" s="1883"/>
      <c r="I58" s="1883"/>
      <c r="J58" s="1883"/>
      <c r="K58" s="1883"/>
      <c r="L58" s="1883"/>
      <c r="M58" s="1883"/>
      <c r="N58" s="1883"/>
      <c r="O58" s="1883"/>
      <c r="P58" s="6"/>
      <c r="Q58" s="6"/>
    </row>
    <row r="59" spans="2:17" ht="15" customHeight="1" x14ac:dyDescent="0.25">
      <c r="C59" s="1883"/>
      <c r="D59" s="1883"/>
      <c r="E59" s="1883"/>
      <c r="F59" s="1883"/>
      <c r="G59" s="1883"/>
      <c r="H59" s="1883"/>
      <c r="I59" s="1883"/>
      <c r="J59" s="1883"/>
      <c r="K59" s="1883"/>
      <c r="L59" s="1883"/>
      <c r="M59" s="1883"/>
      <c r="N59" s="1883"/>
      <c r="O59" s="1883"/>
      <c r="P59" s="6"/>
      <c r="Q59" s="6"/>
    </row>
    <row r="60" spans="2:17" ht="15" customHeight="1" x14ac:dyDescent="0.25">
      <c r="C60" s="1883"/>
      <c r="D60" s="1883"/>
      <c r="E60" s="1883"/>
      <c r="F60" s="1883"/>
      <c r="G60" s="1883"/>
      <c r="H60" s="1883"/>
      <c r="I60" s="1883"/>
      <c r="J60" s="1883"/>
      <c r="K60" s="1883"/>
      <c r="L60" s="1883"/>
      <c r="M60" s="1883"/>
      <c r="N60" s="1883"/>
      <c r="O60" s="1883"/>
      <c r="P60" s="6"/>
      <c r="Q60" s="6"/>
    </row>
    <row r="61" spans="2:17" x14ac:dyDescent="0.25">
      <c r="C61" s="1883"/>
      <c r="D61" s="1883"/>
      <c r="E61" s="1883"/>
      <c r="F61" s="1883"/>
      <c r="G61" s="1883"/>
      <c r="H61" s="1883"/>
      <c r="I61" s="1883"/>
      <c r="J61" s="1883"/>
      <c r="K61" s="1883"/>
      <c r="L61" s="1883"/>
      <c r="M61" s="1883"/>
      <c r="N61" s="1883"/>
      <c r="O61" s="1883"/>
      <c r="P61" s="6"/>
      <c r="Q61" s="6"/>
    </row>
    <row r="62" spans="2:17" x14ac:dyDescent="0.25">
      <c r="C62" s="1883"/>
      <c r="D62" s="1883"/>
      <c r="E62" s="1883"/>
      <c r="F62" s="1883"/>
      <c r="G62" s="1883"/>
      <c r="H62" s="1883"/>
      <c r="I62" s="1883"/>
      <c r="J62" s="1883"/>
      <c r="K62" s="1883"/>
      <c r="L62" s="1883"/>
      <c r="M62" s="1883"/>
      <c r="N62" s="1883"/>
      <c r="O62" s="1883"/>
      <c r="P62" s="6"/>
      <c r="Q62" s="6"/>
    </row>
    <row r="63" spans="2:17" x14ac:dyDescent="0.25">
      <c r="P63" s="6"/>
      <c r="Q63" s="6"/>
    </row>
    <row r="65" spans="2:17" s="6" customFormat="1" ht="15.75" customHeight="1" x14ac:dyDescent="0.25">
      <c r="B65" s="1480"/>
      <c r="C65" s="1446"/>
      <c r="D65" s="1447"/>
      <c r="E65" s="1881" t="s">
        <v>178</v>
      </c>
      <c r="F65" s="1881"/>
      <c r="G65" s="1881"/>
      <c r="H65" s="1881"/>
      <c r="I65" s="1881"/>
      <c r="J65" s="1881"/>
      <c r="K65" s="1448"/>
      <c r="L65" s="1448"/>
      <c r="M65" s="1448"/>
      <c r="N65" s="1448"/>
      <c r="O65" s="802"/>
    </row>
    <row r="66" spans="2:17" s="6" customFormat="1" ht="12.75" customHeight="1" x14ac:dyDescent="0.25">
      <c r="B66" s="632"/>
      <c r="C66" s="1449"/>
      <c r="D66" s="1445"/>
      <c r="E66" s="1882"/>
      <c r="F66" s="1882"/>
      <c r="G66" s="1882"/>
      <c r="H66" s="1882"/>
      <c r="I66" s="1882"/>
      <c r="J66" s="1882"/>
      <c r="K66" s="26"/>
      <c r="L66" s="26"/>
      <c r="M66" s="26"/>
      <c r="N66" s="26"/>
      <c r="O66" s="777"/>
      <c r="P66"/>
      <c r="Q66"/>
    </row>
    <row r="67" spans="2:17" s="6" customFormat="1" ht="15.75" customHeight="1" x14ac:dyDescent="0.25">
      <c r="B67" s="632"/>
      <c r="C67" s="1449"/>
      <c r="D67" s="1445"/>
      <c r="E67" s="1894" t="s">
        <v>180</v>
      </c>
      <c r="F67" s="1894"/>
      <c r="G67" s="1894"/>
      <c r="H67" s="1894"/>
      <c r="I67" s="1894"/>
      <c r="J67" s="1894"/>
      <c r="K67" s="26"/>
      <c r="L67" s="26"/>
      <c r="M67" s="26"/>
      <c r="N67" s="26"/>
      <c r="O67" s="777"/>
      <c r="P67"/>
      <c r="Q67"/>
    </row>
    <row r="70" spans="2:17" s="6" customFormat="1" ht="12.75" customHeight="1" x14ac:dyDescent="0.2">
      <c r="B70" s="1884"/>
      <c r="C70" s="1885" t="s">
        <v>915</v>
      </c>
      <c r="D70" s="1885"/>
      <c r="E70" s="1885"/>
      <c r="F70" s="1885"/>
      <c r="G70" s="1885"/>
      <c r="H70" s="1885"/>
      <c r="I70" s="1885"/>
      <c r="J70" s="1885"/>
      <c r="K70" s="1885"/>
      <c r="L70" s="1885"/>
      <c r="M70" s="1885"/>
      <c r="N70" s="1885"/>
      <c r="O70" s="1885"/>
    </row>
    <row r="71" spans="2:17" s="6" customFormat="1" ht="15.75" customHeight="1" x14ac:dyDescent="0.2">
      <c r="B71" s="1884"/>
      <c r="C71" s="1885"/>
      <c r="D71" s="1885"/>
      <c r="E71" s="1885"/>
      <c r="F71" s="1885"/>
      <c r="G71" s="1885"/>
      <c r="H71" s="1885"/>
      <c r="I71" s="1885"/>
      <c r="J71" s="1885"/>
      <c r="K71" s="1885"/>
      <c r="L71" s="1885"/>
      <c r="M71" s="1885"/>
      <c r="N71" s="1885"/>
      <c r="O71" s="1885"/>
    </row>
    <row r="72" spans="2:17" s="6" customFormat="1" ht="19.5" customHeight="1" x14ac:dyDescent="0.2">
      <c r="B72" s="1884"/>
      <c r="C72" s="1885"/>
      <c r="D72" s="1885"/>
      <c r="E72" s="1885"/>
      <c r="F72" s="1885"/>
      <c r="G72" s="1885"/>
      <c r="H72" s="1885"/>
      <c r="I72" s="1885"/>
      <c r="J72" s="1885"/>
      <c r="K72" s="1885"/>
      <c r="L72" s="1885"/>
      <c r="M72" s="1885"/>
      <c r="N72" s="1885"/>
      <c r="O72" s="1885"/>
    </row>
    <row r="75" spans="2:17" s="6" customFormat="1" ht="12.75" customHeight="1" x14ac:dyDescent="0.2">
      <c r="B75" s="1884"/>
      <c r="C75" s="1886" t="s">
        <v>914</v>
      </c>
      <c r="D75" s="1887"/>
      <c r="E75" s="1887"/>
      <c r="F75" s="1887"/>
      <c r="G75" s="1887"/>
      <c r="H75" s="1887"/>
      <c r="I75" s="1887"/>
      <c r="J75" s="1887"/>
      <c r="K75" s="1887"/>
      <c r="L75" s="1887"/>
      <c r="M75" s="1887"/>
      <c r="N75" s="1887"/>
      <c r="O75" s="1888"/>
    </row>
    <row r="76" spans="2:17" s="6" customFormat="1" ht="15.75" customHeight="1" x14ac:dyDescent="0.2">
      <c r="B76" s="1884"/>
      <c r="C76" s="1889"/>
      <c r="D76" s="1885"/>
      <c r="E76" s="1885"/>
      <c r="F76" s="1885"/>
      <c r="G76" s="1885"/>
      <c r="H76" s="1885"/>
      <c r="I76" s="1885"/>
      <c r="J76" s="1885"/>
      <c r="K76" s="1885"/>
      <c r="L76" s="1885"/>
      <c r="M76" s="1885"/>
      <c r="N76" s="1885"/>
      <c r="O76" s="1890"/>
    </row>
    <row r="77" spans="2:17" s="6" customFormat="1" ht="19.5" customHeight="1" x14ac:dyDescent="0.2">
      <c r="B77" s="1884"/>
      <c r="C77" s="1891"/>
      <c r="D77" s="1892"/>
      <c r="E77" s="1892"/>
      <c r="F77" s="1892"/>
      <c r="G77" s="1892"/>
      <c r="H77" s="1892"/>
      <c r="I77" s="1892"/>
      <c r="J77" s="1892"/>
      <c r="K77" s="1892"/>
      <c r="L77" s="1892"/>
      <c r="M77" s="1892"/>
      <c r="N77" s="1892"/>
      <c r="O77" s="1893"/>
    </row>
    <row r="80" spans="2:17" ht="26.25" customHeight="1" x14ac:dyDescent="0.25">
      <c r="B80"/>
      <c r="C80" s="1879" t="s">
        <v>216</v>
      </c>
      <c r="D80" s="1879"/>
      <c r="E80" s="1879"/>
      <c r="F80" s="1879"/>
      <c r="G80" s="1879"/>
      <c r="H80" s="1879"/>
      <c r="I80" s="1879"/>
      <c r="J80" s="1879"/>
      <c r="K80" s="1879"/>
      <c r="L80" s="1879"/>
      <c r="M80" s="1879"/>
      <c r="N80" s="1879"/>
      <c r="O80" s="1879"/>
    </row>
    <row r="81" spans="2:15" ht="26.25" customHeight="1" x14ac:dyDescent="0.25">
      <c r="B81"/>
      <c r="C81" s="1879"/>
      <c r="D81" s="1879"/>
      <c r="E81" s="1879"/>
      <c r="F81" s="1879"/>
      <c r="G81" s="1879"/>
      <c r="H81" s="1879"/>
      <c r="I81" s="1879"/>
      <c r="J81" s="1879"/>
      <c r="K81" s="1879"/>
      <c r="L81" s="1879"/>
      <c r="M81" s="1879"/>
      <c r="N81" s="1879"/>
      <c r="O81" s="1879"/>
    </row>
    <row r="83" spans="2:15" ht="15.75" thickBot="1" x14ac:dyDescent="0.3"/>
    <row r="84" spans="2:15" ht="21" x14ac:dyDescent="0.25">
      <c r="B84" s="1480"/>
      <c r="C84" s="1878" t="s">
        <v>242</v>
      </c>
      <c r="D84" s="1826"/>
      <c r="E84" s="1826"/>
      <c r="F84" s="1826"/>
      <c r="G84" s="1826"/>
      <c r="H84" s="1826"/>
      <c r="I84" s="1826"/>
      <c r="J84" s="1826"/>
      <c r="K84" s="1826"/>
      <c r="L84" s="1826"/>
      <c r="M84" s="1827"/>
    </row>
    <row r="86" spans="2:15" ht="15.75" thickBot="1" x14ac:dyDescent="0.3"/>
    <row r="87" spans="2:15" ht="21" x14ac:dyDescent="0.25">
      <c r="B87" s="1480"/>
      <c r="C87" s="1813" t="s">
        <v>235</v>
      </c>
      <c r="D87" s="1814"/>
      <c r="E87" s="1814"/>
      <c r="F87" s="1814"/>
      <c r="G87" s="1814"/>
      <c r="H87" s="1814"/>
      <c r="I87" s="1815"/>
    </row>
    <row r="89" spans="2:15" ht="15.75" thickBot="1" x14ac:dyDescent="0.3"/>
    <row r="90" spans="2:15" x14ac:dyDescent="0.25">
      <c r="C90" s="1872" t="s">
        <v>244</v>
      </c>
      <c r="D90" s="1873"/>
      <c r="E90" s="1873"/>
      <c r="F90" s="1873"/>
      <c r="G90" s="1873"/>
      <c r="H90" s="1873"/>
      <c r="I90" s="1873"/>
      <c r="J90" s="1873"/>
      <c r="K90" s="1873"/>
      <c r="L90" s="1873"/>
      <c r="M90" s="1874"/>
    </row>
    <row r="91" spans="2:15" x14ac:dyDescent="0.25">
      <c r="C91" s="1880"/>
      <c r="D91" s="1876"/>
      <c r="E91" s="1876"/>
      <c r="F91" s="1876"/>
      <c r="G91" s="1876"/>
      <c r="H91" s="1876"/>
      <c r="I91" s="1876"/>
      <c r="J91" s="1876"/>
      <c r="K91" s="1876"/>
      <c r="L91" s="1876"/>
      <c r="M91" s="1877"/>
    </row>
    <row r="94" spans="2:15" ht="15" customHeight="1" x14ac:dyDescent="0.25">
      <c r="C94" s="1870" t="s">
        <v>350</v>
      </c>
      <c r="D94" s="1871"/>
      <c r="E94" s="1871"/>
      <c r="F94" s="1871"/>
      <c r="G94" s="1871"/>
      <c r="H94" s="1871"/>
      <c r="I94" s="1871"/>
      <c r="J94" s="1871"/>
      <c r="K94" s="1871"/>
      <c r="L94" s="1871"/>
      <c r="M94" s="1871"/>
    </row>
    <row r="95" spans="2:15" ht="15" customHeight="1" x14ac:dyDescent="0.25">
      <c r="C95" s="1870"/>
      <c r="D95" s="1871"/>
      <c r="E95" s="1871"/>
      <c r="F95" s="1871"/>
      <c r="G95" s="1871"/>
      <c r="H95" s="1871"/>
      <c r="I95" s="1871"/>
      <c r="J95" s="1871"/>
      <c r="K95" s="1871"/>
      <c r="L95" s="1871"/>
      <c r="M95" s="1871"/>
    </row>
    <row r="98" spans="3:13" x14ac:dyDescent="0.25">
      <c r="C98" s="1850" t="s">
        <v>250</v>
      </c>
      <c r="D98" s="1851"/>
      <c r="E98" s="1851"/>
      <c r="F98" s="1851"/>
      <c r="G98" s="1851"/>
      <c r="H98" s="1851"/>
    </row>
    <row r="99" spans="3:13" x14ac:dyDescent="0.25">
      <c r="C99" s="1850"/>
      <c r="D99" s="1851"/>
      <c r="E99" s="1851"/>
      <c r="F99" s="1851"/>
      <c r="G99" s="1851"/>
      <c r="H99" s="1851"/>
    </row>
    <row r="100" spans="3:13" x14ac:dyDescent="0.25">
      <c r="C100" s="1850"/>
      <c r="D100" s="1851"/>
      <c r="E100" s="1851"/>
      <c r="F100" s="1851"/>
      <c r="G100" s="1851"/>
      <c r="H100" s="1851"/>
    </row>
    <row r="102" spans="3:13" ht="15.75" thickBot="1" x14ac:dyDescent="0.3"/>
    <row r="103" spans="3:13" x14ac:dyDescent="0.25">
      <c r="C103" s="1863" t="s">
        <v>256</v>
      </c>
      <c r="D103" s="1864"/>
      <c r="E103" s="1864"/>
      <c r="F103" s="1864"/>
      <c r="G103" s="1864"/>
      <c r="H103" s="1864"/>
      <c r="I103" s="1865"/>
    </row>
    <row r="104" spans="3:13" x14ac:dyDescent="0.25">
      <c r="C104" s="1866"/>
      <c r="D104" s="1867"/>
      <c r="E104" s="1867"/>
      <c r="F104" s="1867"/>
      <c r="G104" s="1867"/>
      <c r="H104" s="1867"/>
      <c r="I104" s="1868"/>
    </row>
    <row r="105" spans="3:13" x14ac:dyDescent="0.25">
      <c r="C105" s="1869"/>
      <c r="D105" s="1867"/>
      <c r="E105" s="1867"/>
      <c r="F105" s="1867"/>
      <c r="G105" s="1867"/>
      <c r="H105" s="1867"/>
      <c r="I105" s="1868"/>
    </row>
    <row r="107" spans="3:13" ht="15.75" thickBot="1" x14ac:dyDescent="0.3"/>
    <row r="108" spans="3:13" x14ac:dyDescent="0.25">
      <c r="C108" s="1863" t="s">
        <v>253</v>
      </c>
      <c r="D108" s="1864"/>
      <c r="E108" s="1864"/>
      <c r="F108" s="1864"/>
      <c r="G108" s="1864"/>
      <c r="H108" s="1864"/>
      <c r="I108" s="1864"/>
      <c r="J108" s="1864"/>
      <c r="K108" s="1864"/>
      <c r="L108" s="1864"/>
      <c r="M108" s="1865"/>
    </row>
    <row r="109" spans="3:13" x14ac:dyDescent="0.25">
      <c r="C109" s="1869"/>
      <c r="D109" s="1867"/>
      <c r="E109" s="1867"/>
      <c r="F109" s="1867"/>
      <c r="G109" s="1867"/>
      <c r="H109" s="1867"/>
      <c r="I109" s="1867"/>
      <c r="J109" s="1867"/>
      <c r="K109" s="1867"/>
      <c r="L109" s="1867"/>
      <c r="M109" s="1868"/>
    </row>
    <row r="111" spans="3:13" ht="15.75" thickBot="1" x14ac:dyDescent="0.3"/>
    <row r="112" spans="3:13" x14ac:dyDescent="0.25">
      <c r="C112" s="1872" t="s">
        <v>252</v>
      </c>
      <c r="D112" s="1873"/>
      <c r="E112" s="1873"/>
      <c r="F112" s="1873"/>
      <c r="G112" s="1873"/>
      <c r="H112" s="1873"/>
      <c r="I112" s="1873"/>
      <c r="J112" s="1874"/>
    </row>
    <row r="113" spans="3:15" x14ac:dyDescent="0.25">
      <c r="C113" s="1875"/>
      <c r="D113" s="1876"/>
      <c r="E113" s="1876"/>
      <c r="F113" s="1876"/>
      <c r="G113" s="1876"/>
      <c r="H113" s="1876"/>
      <c r="I113" s="1876"/>
      <c r="J113" s="1877"/>
    </row>
    <row r="114" spans="3:15" x14ac:dyDescent="0.25">
      <c r="C114" s="1875"/>
      <c r="D114" s="1876"/>
      <c r="E114" s="1876"/>
      <c r="F114" s="1876"/>
      <c r="G114" s="1876"/>
      <c r="H114" s="1876"/>
      <c r="I114" s="1876"/>
      <c r="J114" s="1877"/>
    </row>
    <row r="117" spans="3:15" ht="15" customHeight="1" x14ac:dyDescent="0.25">
      <c r="C117" s="1861" t="s">
        <v>254</v>
      </c>
      <c r="D117" s="1861"/>
      <c r="E117" s="1861"/>
      <c r="F117" s="1861"/>
      <c r="G117" s="1861"/>
      <c r="H117" s="1861"/>
      <c r="I117" s="1861"/>
      <c r="J117" s="1861"/>
      <c r="K117" s="1861"/>
      <c r="L117" s="1861"/>
      <c r="M117" s="1861"/>
      <c r="N117" s="1861"/>
      <c r="O117" s="1861"/>
    </row>
    <row r="118" spans="3:15" ht="15" customHeight="1" x14ac:dyDescent="0.25">
      <c r="C118" s="1861"/>
      <c r="D118" s="1861"/>
      <c r="E118" s="1861"/>
      <c r="F118" s="1861"/>
      <c r="G118" s="1861"/>
      <c r="H118" s="1861"/>
      <c r="I118" s="1861"/>
      <c r="J118" s="1861"/>
      <c r="K118" s="1861"/>
      <c r="L118" s="1861"/>
      <c r="M118" s="1861"/>
      <c r="N118" s="1861"/>
      <c r="O118" s="1861"/>
    </row>
    <row r="119" spans="3:15" x14ac:dyDescent="0.25">
      <c r="C119" s="1861"/>
      <c r="D119" s="1861"/>
      <c r="E119" s="1861"/>
      <c r="F119" s="1861"/>
      <c r="G119" s="1861"/>
      <c r="H119" s="1861"/>
      <c r="I119" s="1861"/>
      <c r="J119" s="1861"/>
      <c r="K119" s="1861"/>
      <c r="L119" s="1861"/>
      <c r="M119" s="1861"/>
      <c r="N119" s="1861"/>
      <c r="O119" s="1861"/>
    </row>
    <row r="121" spans="3:15" ht="15.75" thickBot="1" x14ac:dyDescent="0.3"/>
    <row r="122" spans="3:15" x14ac:dyDescent="0.25">
      <c r="C122" s="1863" t="s">
        <v>256</v>
      </c>
      <c r="D122" s="1864"/>
      <c r="E122" s="1864"/>
      <c r="F122" s="1864"/>
      <c r="G122" s="1864"/>
      <c r="H122" s="1864"/>
      <c r="I122" s="1864"/>
      <c r="J122" s="1864"/>
      <c r="K122" s="1864"/>
      <c r="L122" s="1864"/>
      <c r="M122" s="1864"/>
      <c r="N122" s="1864"/>
      <c r="O122" s="1865"/>
    </row>
    <row r="123" spans="3:15" x14ac:dyDescent="0.25">
      <c r="C123" s="1869"/>
      <c r="D123" s="1867"/>
      <c r="E123" s="1867"/>
      <c r="F123" s="1867"/>
      <c r="G123" s="1867"/>
      <c r="H123" s="1867"/>
      <c r="I123" s="1867"/>
      <c r="J123" s="1867"/>
      <c r="K123" s="1867"/>
      <c r="L123" s="1867"/>
      <c r="M123" s="1867"/>
      <c r="N123" s="1867"/>
      <c r="O123" s="1868"/>
    </row>
    <row r="125" spans="3:15" ht="15.75" thickBot="1" x14ac:dyDescent="0.3"/>
    <row r="126" spans="3:15" x14ac:dyDescent="0.25">
      <c r="C126" s="1855" t="s">
        <v>256</v>
      </c>
      <c r="D126" s="1856"/>
      <c r="E126" s="1856"/>
      <c r="F126" s="1856"/>
      <c r="G126" s="1856"/>
      <c r="H126" s="1856"/>
      <c r="I126" s="1856"/>
      <c r="J126" s="1856"/>
      <c r="K126" s="1856"/>
      <c r="L126" s="1856"/>
      <c r="M126" s="1857"/>
    </row>
    <row r="127" spans="3:15" x14ac:dyDescent="0.25">
      <c r="C127" s="1858"/>
      <c r="D127" s="1859"/>
      <c r="E127" s="1859"/>
      <c r="F127" s="1859"/>
      <c r="G127" s="1859"/>
      <c r="H127" s="1859"/>
      <c r="I127" s="1859"/>
      <c r="J127" s="1859"/>
      <c r="K127" s="1859"/>
      <c r="L127" s="1859"/>
      <c r="M127" s="1860"/>
    </row>
    <row r="130" spans="3:15" x14ac:dyDescent="0.25">
      <c r="C130" s="1862" t="s">
        <v>248</v>
      </c>
      <c r="D130" s="1862"/>
      <c r="E130" s="1862"/>
      <c r="F130" s="1862"/>
      <c r="G130" s="1862"/>
      <c r="H130" s="1862"/>
      <c r="I130" s="1862"/>
      <c r="J130" s="1862"/>
      <c r="K130" s="1862"/>
      <c r="L130" s="1862"/>
      <c r="M130" s="1862"/>
      <c r="N130" s="1862"/>
      <c r="O130" s="1862"/>
    </row>
    <row r="131" spans="3:15" x14ac:dyDescent="0.25">
      <c r="C131" s="1862"/>
      <c r="D131" s="1862"/>
      <c r="E131" s="1862"/>
      <c r="F131" s="1862"/>
      <c r="G131" s="1862"/>
      <c r="H131" s="1862"/>
      <c r="I131" s="1862"/>
      <c r="J131" s="1862"/>
      <c r="K131" s="1862"/>
      <c r="L131" s="1862"/>
      <c r="M131" s="1862"/>
      <c r="N131" s="1862"/>
      <c r="O131" s="1862"/>
    </row>
    <row r="134" spans="3:15" ht="18" x14ac:dyDescent="0.25">
      <c r="C134" s="1841" t="s">
        <v>372</v>
      </c>
      <c r="D134" s="1841"/>
      <c r="E134" s="1841"/>
      <c r="F134" s="1841"/>
      <c r="G134" s="1841"/>
      <c r="H134" s="1841"/>
      <c r="I134" s="1841"/>
      <c r="J134" s="1841"/>
      <c r="K134" s="1841"/>
      <c r="L134" s="1841"/>
    </row>
    <row r="135" spans="3:15" ht="18" x14ac:dyDescent="0.25">
      <c r="C135" s="1841" t="s">
        <v>373</v>
      </c>
      <c r="D135" s="1841"/>
      <c r="E135" s="1841"/>
      <c r="F135" s="1841"/>
      <c r="G135" s="1841"/>
      <c r="H135" s="1841"/>
      <c r="I135" s="1841"/>
      <c r="J135" s="1841"/>
      <c r="K135" s="1841"/>
      <c r="L135" s="1841"/>
    </row>
    <row r="138" spans="3:15" x14ac:dyDescent="0.25">
      <c r="C138" s="1843" t="s">
        <v>366</v>
      </c>
      <c r="D138" s="1844"/>
      <c r="E138" s="1844"/>
      <c r="F138" s="1844"/>
      <c r="G138" s="1844"/>
      <c r="H138" s="1844"/>
      <c r="I138" s="1844"/>
      <c r="J138" s="1844"/>
      <c r="K138" s="1844"/>
      <c r="L138" s="1844"/>
    </row>
    <row r="139" spans="3:15" x14ac:dyDescent="0.25">
      <c r="C139" s="1843"/>
      <c r="D139" s="1844"/>
      <c r="E139" s="1844"/>
      <c r="F139" s="1844"/>
      <c r="G139" s="1844"/>
      <c r="H139" s="1844"/>
      <c r="I139" s="1844"/>
      <c r="J139" s="1844"/>
      <c r="K139" s="1844"/>
      <c r="L139" s="1844"/>
    </row>
    <row r="142" spans="3:15" x14ac:dyDescent="0.25">
      <c r="C142" s="1845" t="s">
        <v>364</v>
      </c>
      <c r="D142" s="1846"/>
      <c r="E142" s="1846"/>
      <c r="F142" s="1846"/>
      <c r="G142" s="1846"/>
      <c r="H142" s="1846"/>
      <c r="I142" s="1846"/>
      <c r="J142" s="1846"/>
      <c r="K142" s="1846"/>
      <c r="L142" s="1846"/>
    </row>
    <row r="143" spans="3:15" x14ac:dyDescent="0.25">
      <c r="C143" s="1845"/>
      <c r="D143" s="1846"/>
      <c r="E143" s="1846"/>
      <c r="F143" s="1846"/>
      <c r="G143" s="1846"/>
      <c r="H143" s="1846"/>
      <c r="I143" s="1846"/>
      <c r="J143" s="1846"/>
      <c r="K143" s="1846"/>
      <c r="L143" s="1846"/>
    </row>
    <row r="144" spans="3:15" x14ac:dyDescent="0.25">
      <c r="C144" s="1845"/>
      <c r="D144" s="1846"/>
      <c r="E144" s="1846"/>
      <c r="F144" s="1846"/>
      <c r="G144" s="1846"/>
      <c r="H144" s="1846"/>
      <c r="I144" s="1846"/>
      <c r="J144" s="1846"/>
      <c r="K144" s="1846"/>
      <c r="L144" s="1846"/>
    </row>
    <row r="146" spans="3:11" ht="15.75" thickBot="1" x14ac:dyDescent="0.3"/>
    <row r="147" spans="3:11" x14ac:dyDescent="0.25">
      <c r="C147" s="1847" t="s">
        <v>371</v>
      </c>
      <c r="D147" s="1848"/>
      <c r="E147" s="1848"/>
      <c r="F147" s="1848"/>
      <c r="G147" s="1849"/>
    </row>
    <row r="148" spans="3:11" x14ac:dyDescent="0.25">
      <c r="C148" s="1850"/>
      <c r="D148" s="1851"/>
      <c r="E148" s="1851"/>
      <c r="F148" s="1851"/>
      <c r="G148" s="1852"/>
    </row>
    <row r="151" spans="3:11" x14ac:dyDescent="0.25">
      <c r="C151" s="1841" t="s">
        <v>367</v>
      </c>
      <c r="D151" s="1841"/>
      <c r="E151" s="1841"/>
      <c r="F151" s="1841"/>
    </row>
    <row r="152" spans="3:11" x14ac:dyDescent="0.25">
      <c r="C152" s="1841"/>
      <c r="D152" s="1841"/>
      <c r="E152" s="1841"/>
      <c r="F152" s="1841"/>
    </row>
    <row r="153" spans="3:11" x14ac:dyDescent="0.25">
      <c r="C153" s="1853" t="s">
        <v>368</v>
      </c>
      <c r="D153" s="1854"/>
      <c r="E153" s="1854"/>
      <c r="F153" s="1854"/>
    </row>
    <row r="154" spans="3:11" x14ac:dyDescent="0.25">
      <c r="C154" s="1853"/>
      <c r="D154" s="1854"/>
      <c r="E154" s="1854"/>
      <c r="F154" s="1854"/>
    </row>
    <row r="156" spans="3:11" ht="15.75" thickBot="1" x14ac:dyDescent="0.3"/>
    <row r="157" spans="3:11" ht="18.75" x14ac:dyDescent="0.25">
      <c r="C157" s="1835" t="s">
        <v>29</v>
      </c>
      <c r="D157" s="1836"/>
      <c r="E157" s="1836"/>
      <c r="F157" s="1836"/>
      <c r="G157" s="1836"/>
      <c r="H157" s="1836"/>
      <c r="I157" s="1836"/>
      <c r="J157" s="1836"/>
      <c r="K157" s="1837"/>
    </row>
    <row r="159" spans="3:11" ht="15.75" thickBot="1" x14ac:dyDescent="0.3"/>
    <row r="160" spans="3:11" x14ac:dyDescent="0.25">
      <c r="C160" s="1838" t="s">
        <v>429</v>
      </c>
      <c r="D160" s="1839"/>
      <c r="E160" s="1840"/>
    </row>
    <row r="162" spans="3:15" ht="15.75" thickBot="1" x14ac:dyDescent="0.3"/>
    <row r="163" spans="3:15" x14ac:dyDescent="0.25">
      <c r="C163" s="1823" t="s">
        <v>430</v>
      </c>
      <c r="D163" s="1824"/>
      <c r="E163" s="1824"/>
      <c r="F163" s="1825"/>
    </row>
    <row r="166" spans="3:15" x14ac:dyDescent="0.25">
      <c r="C166" s="1841" t="s">
        <v>385</v>
      </c>
      <c r="D166" s="1841"/>
      <c r="E166" s="1841"/>
      <c r="F166" s="1841"/>
      <c r="G166" s="1841"/>
      <c r="H166" s="1841"/>
      <c r="I166" s="1841"/>
      <c r="J166" s="1841"/>
      <c r="K166" s="1841"/>
      <c r="L166" s="1841"/>
    </row>
    <row r="167" spans="3:15" x14ac:dyDescent="0.25">
      <c r="C167" s="1841"/>
      <c r="D167" s="1841"/>
      <c r="E167" s="1841"/>
      <c r="F167" s="1841"/>
      <c r="G167" s="1841"/>
      <c r="H167" s="1841"/>
      <c r="I167" s="1841"/>
      <c r="J167" s="1841"/>
      <c r="K167" s="1841"/>
      <c r="L167" s="1841"/>
    </row>
    <row r="170" spans="3:15" x14ac:dyDescent="0.25">
      <c r="C170" s="1842" t="s">
        <v>40</v>
      </c>
      <c r="D170" s="1842"/>
      <c r="E170" s="1842"/>
      <c r="F170" s="1842"/>
      <c r="G170" s="1842"/>
      <c r="H170" s="1842"/>
      <c r="I170" s="1842"/>
      <c r="J170" s="1842"/>
      <c r="K170" s="1842"/>
      <c r="L170" s="1842"/>
    </row>
    <row r="171" spans="3:15" x14ac:dyDescent="0.25">
      <c r="C171" s="1842"/>
      <c r="D171" s="1842"/>
      <c r="E171" s="1842"/>
      <c r="F171" s="1842"/>
      <c r="G171" s="1842"/>
      <c r="H171" s="1842"/>
      <c r="I171" s="1842"/>
      <c r="J171" s="1842"/>
      <c r="K171" s="1842"/>
      <c r="L171" s="1842"/>
    </row>
    <row r="174" spans="3:15" ht="18.75" customHeight="1" x14ac:dyDescent="0.25">
      <c r="C174" s="1808" t="s">
        <v>351</v>
      </c>
      <c r="D174" s="1808"/>
      <c r="E174" s="1808"/>
      <c r="F174" s="1808"/>
      <c r="G174" s="1808"/>
      <c r="H174" s="1808"/>
      <c r="I174" s="1808"/>
      <c r="J174" s="1808"/>
      <c r="K174" s="1808"/>
      <c r="L174" s="1808"/>
      <c r="M174" s="1808"/>
      <c r="N174" s="1808"/>
      <c r="O174" s="1808"/>
    </row>
    <row r="175" spans="3:15" x14ac:dyDescent="0.25">
      <c r="C175" s="1808"/>
      <c r="D175" s="1808"/>
      <c r="E175" s="1808"/>
      <c r="F175" s="1808"/>
      <c r="G175" s="1808"/>
      <c r="H175" s="1808"/>
      <c r="I175" s="1808"/>
      <c r="J175" s="1808"/>
      <c r="K175" s="1808"/>
      <c r="L175" s="1808"/>
      <c r="M175" s="1808"/>
      <c r="N175" s="1808"/>
      <c r="O175" s="1808"/>
    </row>
    <row r="178" spans="3:15" ht="18.75" customHeight="1" x14ac:dyDescent="0.25">
      <c r="C178" s="1808" t="s">
        <v>548</v>
      </c>
      <c r="D178" s="1808"/>
      <c r="E178" s="1808"/>
      <c r="F178" s="1808"/>
      <c r="G178" s="1808"/>
      <c r="H178" s="1808"/>
      <c r="I178" s="1808"/>
      <c r="J178" s="1808"/>
      <c r="K178" s="1808"/>
      <c r="L178" s="1808"/>
      <c r="M178" s="1808"/>
      <c r="N178" s="1808"/>
      <c r="O178" s="1808"/>
    </row>
    <row r="179" spans="3:15" x14ac:dyDescent="0.25">
      <c r="C179" s="1808"/>
      <c r="D179" s="1808"/>
      <c r="E179" s="1808"/>
      <c r="F179" s="1808"/>
      <c r="G179" s="1808"/>
      <c r="H179" s="1808"/>
      <c r="I179" s="1808"/>
      <c r="J179" s="1808"/>
      <c r="K179" s="1808"/>
      <c r="L179" s="1808"/>
      <c r="M179" s="1808"/>
      <c r="N179" s="1808"/>
      <c r="O179" s="1808"/>
    </row>
    <row r="181" spans="3:15" ht="15.75" thickBot="1" x14ac:dyDescent="0.3"/>
    <row r="182" spans="3:15" x14ac:dyDescent="0.25">
      <c r="C182" s="1804" t="s">
        <v>352</v>
      </c>
      <c r="D182" s="1805"/>
      <c r="E182" s="1805"/>
      <c r="F182" s="1805"/>
      <c r="G182" s="1805"/>
      <c r="H182" s="1805"/>
      <c r="I182" s="1805"/>
      <c r="J182" s="1806"/>
    </row>
    <row r="183" spans="3:15" x14ac:dyDescent="0.25">
      <c r="C183" s="1807"/>
      <c r="D183" s="1808"/>
      <c r="E183" s="1808"/>
      <c r="F183" s="1808"/>
      <c r="G183" s="1808"/>
      <c r="H183" s="1808"/>
      <c r="I183" s="1808"/>
      <c r="J183" s="1809"/>
    </row>
    <row r="184" spans="3:15" x14ac:dyDescent="0.25">
      <c r="C184" s="1807"/>
      <c r="D184" s="1808"/>
      <c r="E184" s="1808"/>
      <c r="F184" s="1808"/>
      <c r="G184" s="1808"/>
      <c r="H184" s="1808"/>
      <c r="I184" s="1808"/>
      <c r="J184" s="1809"/>
    </row>
    <row r="186" spans="3:15" ht="15.75" thickBot="1" x14ac:dyDescent="0.3"/>
    <row r="187" spans="3:15" x14ac:dyDescent="0.25">
      <c r="C187" s="1833" t="s">
        <v>354</v>
      </c>
      <c r="D187" s="1833"/>
      <c r="E187" s="1833"/>
      <c r="F187" s="1833"/>
      <c r="G187" s="1833"/>
      <c r="H187" s="1833"/>
      <c r="I187" s="1833"/>
      <c r="J187" s="1833"/>
      <c r="K187" s="1833"/>
      <c r="L187" s="1833"/>
      <c r="M187" s="1833"/>
    </row>
    <row r="188" spans="3:15" x14ac:dyDescent="0.25">
      <c r="C188" s="1834"/>
      <c r="D188" s="1834"/>
      <c r="E188" s="1834"/>
      <c r="F188" s="1834"/>
      <c r="G188" s="1834"/>
      <c r="H188" s="1834"/>
      <c r="I188" s="1834"/>
      <c r="J188" s="1834"/>
      <c r="K188" s="1834"/>
      <c r="L188" s="1834"/>
      <c r="M188" s="1834"/>
    </row>
    <row r="190" spans="3:15" ht="15.75" thickBot="1" x14ac:dyDescent="0.3"/>
    <row r="191" spans="3:15" x14ac:dyDescent="0.25">
      <c r="C191" s="1823" t="s">
        <v>355</v>
      </c>
      <c r="D191" s="1824"/>
      <c r="E191" s="1824"/>
      <c r="F191" s="1824"/>
      <c r="G191" s="1824"/>
      <c r="H191" s="1824"/>
      <c r="I191" s="1825"/>
    </row>
    <row r="193" spans="3:13" ht="15.75" thickBot="1" x14ac:dyDescent="0.3"/>
    <row r="194" spans="3:13" x14ac:dyDescent="0.25">
      <c r="C194" s="1826" t="s">
        <v>357</v>
      </c>
      <c r="D194" s="1826"/>
      <c r="E194" s="1826"/>
      <c r="F194" s="1826"/>
      <c r="G194" s="1826"/>
      <c r="H194" s="1826"/>
      <c r="I194" s="1826"/>
      <c r="J194" s="1826"/>
      <c r="K194" s="1826"/>
      <c r="L194" s="1826"/>
      <c r="M194" s="1827"/>
    </row>
    <row r="195" spans="3:13" x14ac:dyDescent="0.25">
      <c r="C195" s="1828"/>
      <c r="D195" s="1828"/>
      <c r="E195" s="1828"/>
      <c r="F195" s="1828"/>
      <c r="G195" s="1828"/>
      <c r="H195" s="1828"/>
      <c r="I195" s="1828"/>
      <c r="J195" s="1828"/>
      <c r="K195" s="1828"/>
      <c r="L195" s="1828"/>
      <c r="M195" s="1829"/>
    </row>
    <row r="197" spans="3:13" ht="15.75" thickBot="1" x14ac:dyDescent="0.3"/>
    <row r="198" spans="3:13" ht="23.25" x14ac:dyDescent="0.25">
      <c r="C198" s="1830" t="s">
        <v>356</v>
      </c>
      <c r="D198" s="1831"/>
      <c r="E198" s="1831"/>
      <c r="F198" s="1831"/>
      <c r="G198" s="1832"/>
    </row>
    <row r="200" spans="3:13" ht="15.75" thickBot="1" x14ac:dyDescent="0.3"/>
    <row r="201" spans="3:13" x14ac:dyDescent="0.25">
      <c r="C201" s="1804" t="s">
        <v>361</v>
      </c>
      <c r="D201" s="1805"/>
      <c r="E201" s="1805"/>
      <c r="F201" s="1805"/>
      <c r="G201" s="1805"/>
      <c r="H201" s="1805"/>
      <c r="I201" s="1805"/>
      <c r="J201" s="1805"/>
      <c r="K201" s="1805"/>
      <c r="L201" s="1806"/>
    </row>
    <row r="202" spans="3:13" x14ac:dyDescent="0.25">
      <c r="C202" s="1807"/>
      <c r="D202" s="1808"/>
      <c r="E202" s="1808"/>
      <c r="F202" s="1808"/>
      <c r="G202" s="1808"/>
      <c r="H202" s="1808"/>
      <c r="I202" s="1808"/>
      <c r="J202" s="1808"/>
      <c r="K202" s="1808"/>
      <c r="L202" s="1809"/>
    </row>
    <row r="203" spans="3:13" x14ac:dyDescent="0.25">
      <c r="C203" s="1807"/>
      <c r="D203" s="1808"/>
      <c r="E203" s="1808"/>
      <c r="F203" s="1808"/>
      <c r="G203" s="1808"/>
      <c r="H203" s="1808"/>
      <c r="I203" s="1808"/>
      <c r="J203" s="1808"/>
      <c r="K203" s="1808"/>
      <c r="L203" s="1809"/>
    </row>
    <row r="206" spans="3:13" x14ac:dyDescent="0.25">
      <c r="C206" s="1810" t="s">
        <v>362</v>
      </c>
      <c r="D206" s="1811"/>
      <c r="E206" s="1811"/>
      <c r="F206" s="1811"/>
      <c r="G206" s="1811"/>
      <c r="H206" s="1811"/>
      <c r="I206" s="1811"/>
      <c r="J206" s="1811"/>
      <c r="K206" s="1811"/>
      <c r="L206" s="1812"/>
    </row>
    <row r="207" spans="3:13" x14ac:dyDescent="0.25">
      <c r="C207" s="1810"/>
      <c r="D207" s="1811"/>
      <c r="E207" s="1811"/>
      <c r="F207" s="1811"/>
      <c r="G207" s="1811"/>
      <c r="H207" s="1811"/>
      <c r="I207" s="1811"/>
      <c r="J207" s="1811"/>
      <c r="K207" s="1811"/>
      <c r="L207" s="1812"/>
    </row>
    <row r="209" spans="3:13" ht="15.75" thickBot="1" x14ac:dyDescent="0.3"/>
    <row r="210" spans="3:13" ht="21" x14ac:dyDescent="0.25">
      <c r="C210" s="1813" t="s">
        <v>235</v>
      </c>
      <c r="D210" s="1814"/>
      <c r="E210" s="1814"/>
      <c r="F210" s="1814"/>
      <c r="G210" s="1814"/>
      <c r="H210" s="1814"/>
      <c r="I210" s="1815"/>
    </row>
    <row r="212" spans="3:13" ht="15.75" thickBot="1" x14ac:dyDescent="0.3"/>
    <row r="213" spans="3:13" ht="15.75" x14ac:dyDescent="0.25">
      <c r="C213" s="1816" t="s">
        <v>523</v>
      </c>
      <c r="D213" s="1817"/>
      <c r="E213" s="1817"/>
      <c r="F213" s="1817"/>
      <c r="G213" s="1817"/>
      <c r="H213" s="1817"/>
      <c r="I213" s="1817"/>
      <c r="J213" s="1817"/>
      <c r="K213" s="1817"/>
      <c r="L213" s="1817"/>
      <c r="M213" s="1818"/>
    </row>
  </sheetData>
  <mergeCells count="62">
    <mergeCell ref="B11:B13"/>
    <mergeCell ref="C11:O13"/>
    <mergeCell ref="B16:B18"/>
    <mergeCell ref="C16:O18"/>
    <mergeCell ref="E67:J67"/>
    <mergeCell ref="C29:O31"/>
    <mergeCell ref="B34:B35"/>
    <mergeCell ref="B38:B40"/>
    <mergeCell ref="C38:O40"/>
    <mergeCell ref="B43:B46"/>
    <mergeCell ref="C43:O46"/>
    <mergeCell ref="C34:O35"/>
    <mergeCell ref="B49:B51"/>
    <mergeCell ref="C49:O51"/>
    <mergeCell ref="B54:B55"/>
    <mergeCell ref="C54:O55"/>
    <mergeCell ref="E65:J66"/>
    <mergeCell ref="C58:O62"/>
    <mergeCell ref="B70:B72"/>
    <mergeCell ref="C70:O72"/>
    <mergeCell ref="B75:B77"/>
    <mergeCell ref="C75:O77"/>
    <mergeCell ref="C84:M84"/>
    <mergeCell ref="C80:O81"/>
    <mergeCell ref="C87:I87"/>
    <mergeCell ref="C90:M91"/>
    <mergeCell ref="C98:H100"/>
    <mergeCell ref="C103:I105"/>
    <mergeCell ref="C108:M109"/>
    <mergeCell ref="C94:M95"/>
    <mergeCell ref="C112:J114"/>
    <mergeCell ref="C122:O123"/>
    <mergeCell ref="C126:M127"/>
    <mergeCell ref="C134:L134"/>
    <mergeCell ref="C117:O119"/>
    <mergeCell ref="C130:O131"/>
    <mergeCell ref="C163:F163"/>
    <mergeCell ref="C166:L167"/>
    <mergeCell ref="C170:L171"/>
    <mergeCell ref="C174:O175"/>
    <mergeCell ref="C135:L135"/>
    <mergeCell ref="C138:L139"/>
    <mergeCell ref="C142:L144"/>
    <mergeCell ref="C147:G148"/>
    <mergeCell ref="C151:F152"/>
    <mergeCell ref="C153:F154"/>
    <mergeCell ref="C201:L203"/>
    <mergeCell ref="C206:L207"/>
    <mergeCell ref="C210:I210"/>
    <mergeCell ref="C213:M213"/>
    <mergeCell ref="C3:O4"/>
    <mergeCell ref="C7:O8"/>
    <mergeCell ref="C21:O22"/>
    <mergeCell ref="C25:O26"/>
    <mergeCell ref="C182:J184"/>
    <mergeCell ref="C191:I191"/>
    <mergeCell ref="C194:M195"/>
    <mergeCell ref="C198:G198"/>
    <mergeCell ref="C178:O179"/>
    <mergeCell ref="C187:M188"/>
    <mergeCell ref="C157:K157"/>
    <mergeCell ref="C160:E160"/>
  </mergeCells>
  <conditionalFormatting sqref="B34">
    <cfRule type="expression" dxfId="219" priority="11" stopIfTrue="1">
      <formula>OR(ROW()=CELL("ligne"),COLUMN()=CELL("colonne"))</formula>
    </cfRule>
  </conditionalFormatting>
  <conditionalFormatting sqref="B43">
    <cfRule type="expression" dxfId="218" priority="10" stopIfTrue="1">
      <formula>OR(ROW()=CELL("ligne"),COLUMN()=CELL("colonne"))</formula>
    </cfRule>
  </conditionalFormatting>
  <conditionalFormatting sqref="B49">
    <cfRule type="expression" dxfId="217" priority="9" stopIfTrue="1">
      <formula>OR(ROW()=CELL("ligne"),COLUMN()=CELL("colonne"))</formula>
    </cfRule>
  </conditionalFormatting>
  <conditionalFormatting sqref="B54">
    <cfRule type="expression" dxfId="216" priority="8" stopIfTrue="1">
      <formula>OR(ROW()=CELL("ligne"),COLUMN()=CELL("colonne"))</formula>
    </cfRule>
  </conditionalFormatting>
  <conditionalFormatting sqref="B65">
    <cfRule type="expression" dxfId="215" priority="7" stopIfTrue="1">
      <formula>OR(ROW()=CELL("ligne"),COLUMN()=CELL("colonne"))</formula>
    </cfRule>
  </conditionalFormatting>
  <conditionalFormatting sqref="B84">
    <cfRule type="expression" dxfId="214" priority="2" stopIfTrue="1">
      <formula>OR(ROW()=CELL("ligne"),COLUMN()=CELL("colonne"))</formula>
    </cfRule>
  </conditionalFormatting>
  <conditionalFormatting sqref="B70">
    <cfRule type="expression" dxfId="213" priority="4" stopIfTrue="1">
      <formula>OR(ROW()=CELL("ligne"),COLUMN()=CELL("colonne"))</formula>
    </cfRule>
  </conditionalFormatting>
  <conditionalFormatting sqref="B75">
    <cfRule type="expression" dxfId="212" priority="3" stopIfTrue="1">
      <formula>OR(ROW()=CELL("ligne"),COLUMN()=CELL("colonne"))</formula>
    </cfRule>
  </conditionalFormatting>
  <conditionalFormatting sqref="B87">
    <cfRule type="expression" dxfId="211" priority="1" stopIfTrue="1">
      <formula>OR(ROW()=CELL("ligne"),COLUMN()=CELL("colonne"))</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70"/>
  <sheetViews>
    <sheetView workbookViewId="0">
      <selection activeCell="AA19" sqref="AA19"/>
    </sheetView>
  </sheetViews>
  <sheetFormatPr baseColWidth="10" defaultRowHeight="15" x14ac:dyDescent="0.25"/>
  <cols>
    <col min="1" max="1" width="3.7109375" customWidth="1"/>
    <col min="2" max="22" width="9.7109375" customWidth="1"/>
  </cols>
  <sheetData>
    <row r="1" spans="1:23" s="6" customFormat="1" ht="14.25" x14ac:dyDescent="0.2">
      <c r="A1" s="29">
        <v>3</v>
      </c>
      <c r="B1" s="30">
        <v>9</v>
      </c>
      <c r="C1" s="30">
        <v>9</v>
      </c>
      <c r="D1" s="30">
        <v>9</v>
      </c>
      <c r="E1" s="30">
        <v>9</v>
      </c>
      <c r="F1" s="30">
        <v>9</v>
      </c>
      <c r="G1" s="30">
        <v>9</v>
      </c>
      <c r="H1" s="30">
        <v>9</v>
      </c>
      <c r="I1" s="30">
        <v>9</v>
      </c>
      <c r="J1" s="31">
        <v>9</v>
      </c>
      <c r="K1" s="31">
        <v>9</v>
      </c>
      <c r="L1" s="31">
        <v>9</v>
      </c>
      <c r="M1" s="31">
        <v>9</v>
      </c>
      <c r="N1" s="31">
        <v>9</v>
      </c>
      <c r="O1" s="31">
        <v>9</v>
      </c>
      <c r="P1" s="31">
        <v>9</v>
      </c>
      <c r="Q1" s="31">
        <v>9</v>
      </c>
      <c r="R1" s="31">
        <v>9</v>
      </c>
      <c r="S1" s="31">
        <v>9</v>
      </c>
      <c r="T1" s="31">
        <v>9</v>
      </c>
      <c r="U1" s="31">
        <v>9</v>
      </c>
      <c r="V1" s="31">
        <v>9</v>
      </c>
      <c r="W1" s="1410" t="s">
        <v>904</v>
      </c>
    </row>
    <row r="2" spans="1:23" ht="15" customHeight="1" x14ac:dyDescent="0.25">
      <c r="A2" s="942"/>
      <c r="B2" s="942"/>
      <c r="C2" s="942"/>
      <c r="D2" s="942"/>
      <c r="E2" s="942"/>
      <c r="F2" s="942"/>
      <c r="G2" s="942"/>
      <c r="H2" s="942"/>
      <c r="I2" s="942"/>
      <c r="J2" s="942"/>
      <c r="K2" s="942"/>
      <c r="L2" s="942"/>
      <c r="M2" s="942"/>
      <c r="N2" s="942"/>
      <c r="O2" s="942"/>
      <c r="P2" s="942"/>
      <c r="Q2" s="942"/>
      <c r="R2" s="942"/>
      <c r="S2" s="942"/>
      <c r="T2" s="942"/>
      <c r="U2" s="942"/>
      <c r="V2" s="942"/>
    </row>
    <row r="3" spans="1:23" ht="15" customHeight="1" x14ac:dyDescent="0.25">
      <c r="A3" s="942"/>
      <c r="B3" s="942"/>
      <c r="C3" s="942"/>
      <c r="D3" s="942"/>
      <c r="E3" s="942"/>
      <c r="F3" s="942"/>
      <c r="G3" s="942"/>
      <c r="H3" s="942"/>
      <c r="I3" s="942"/>
      <c r="J3" s="942"/>
      <c r="K3" s="942"/>
      <c r="L3" s="942"/>
      <c r="M3" s="942"/>
      <c r="N3" s="942"/>
      <c r="O3" s="942"/>
      <c r="P3" s="942"/>
      <c r="Q3" s="942"/>
      <c r="R3" s="942"/>
      <c r="S3" s="942"/>
      <c r="T3" s="942"/>
      <c r="U3" s="942"/>
      <c r="V3" s="942"/>
    </row>
    <row r="4" spans="1:23" ht="15" customHeight="1" x14ac:dyDescent="0.25">
      <c r="A4" s="942"/>
      <c r="B4" s="942"/>
      <c r="C4" s="1901" t="s">
        <v>50</v>
      </c>
      <c r="D4" s="1901"/>
      <c r="E4" s="1901"/>
      <c r="F4" s="1901"/>
      <c r="G4" s="1901"/>
      <c r="H4" s="1901"/>
      <c r="I4" s="1901"/>
      <c r="J4" s="1901"/>
      <c r="K4" s="1901"/>
      <c r="L4" s="1901"/>
      <c r="M4" s="1901"/>
      <c r="N4" s="1901"/>
      <c r="O4" s="1901"/>
      <c r="P4" s="1901"/>
      <c r="Q4" s="1901"/>
      <c r="R4" s="1901"/>
      <c r="S4" s="1901"/>
      <c r="T4" s="1901"/>
      <c r="U4" s="942"/>
      <c r="V4" s="942"/>
    </row>
    <row r="5" spans="1:23" ht="15" customHeight="1" x14ac:dyDescent="0.25">
      <c r="A5" s="942"/>
      <c r="B5" s="942"/>
      <c r="C5" s="1901"/>
      <c r="D5" s="1901"/>
      <c r="E5" s="1901"/>
      <c r="F5" s="1901"/>
      <c r="G5" s="1901"/>
      <c r="H5" s="1901"/>
      <c r="I5" s="1901"/>
      <c r="J5" s="1901"/>
      <c r="K5" s="1901"/>
      <c r="L5" s="1901"/>
      <c r="M5" s="1901"/>
      <c r="N5" s="1901"/>
      <c r="O5" s="1901"/>
      <c r="P5" s="1901"/>
      <c r="Q5" s="1901"/>
      <c r="R5" s="1901"/>
      <c r="S5" s="1901"/>
      <c r="T5" s="1901"/>
      <c r="U5" s="942"/>
      <c r="V5" s="942"/>
    </row>
    <row r="6" spans="1:23" ht="15" customHeight="1" x14ac:dyDescent="0.25">
      <c r="A6" s="942"/>
      <c r="B6" s="942"/>
      <c r="C6" s="943"/>
      <c r="D6" s="943"/>
      <c r="E6" s="943"/>
      <c r="F6" s="943"/>
      <c r="G6" s="943"/>
      <c r="H6" s="943"/>
      <c r="I6" s="943"/>
      <c r="J6" s="943"/>
      <c r="K6" s="943"/>
      <c r="L6" s="943"/>
      <c r="M6" s="943"/>
      <c r="N6" s="943"/>
      <c r="O6" s="943"/>
      <c r="P6" s="943"/>
      <c r="Q6" s="943"/>
      <c r="R6" s="943"/>
      <c r="S6" s="942"/>
      <c r="T6" s="942"/>
      <c r="U6" s="942"/>
      <c r="V6" s="942"/>
    </row>
    <row r="7" spans="1:23" ht="15" customHeight="1" thickBot="1" x14ac:dyDescent="0.3">
      <c r="A7" s="942"/>
      <c r="B7" s="942"/>
      <c r="C7" s="943"/>
      <c r="D7" s="943"/>
      <c r="E7" s="943"/>
      <c r="F7" s="943"/>
      <c r="G7" s="943"/>
      <c r="H7" s="943"/>
      <c r="I7" s="943"/>
      <c r="J7" s="943"/>
      <c r="K7" s="943"/>
      <c r="L7" s="943"/>
      <c r="M7" s="943"/>
      <c r="N7" s="943"/>
      <c r="O7" s="943"/>
      <c r="P7" s="943"/>
      <c r="Q7" s="943"/>
      <c r="R7" s="943"/>
      <c r="S7" s="942"/>
      <c r="T7" s="942"/>
      <c r="U7" s="942"/>
      <c r="V7" s="942"/>
    </row>
    <row r="8" spans="1:23" ht="15" customHeight="1" x14ac:dyDescent="0.25">
      <c r="A8" s="944"/>
      <c r="B8" s="944"/>
      <c r="C8" s="1902" t="s">
        <v>51</v>
      </c>
      <c r="D8" s="1903"/>
      <c r="E8" s="1903"/>
      <c r="F8" s="1903"/>
      <c r="G8" s="1903"/>
      <c r="H8" s="1903"/>
      <c r="I8" s="1903"/>
      <c r="J8" s="1903"/>
      <c r="K8" s="1903"/>
      <c r="L8" s="1903"/>
      <c r="M8" s="1924" t="s">
        <v>601</v>
      </c>
      <c r="N8" s="1924"/>
      <c r="O8" s="1908" t="s">
        <v>52</v>
      </c>
      <c r="P8" s="1908"/>
      <c r="Q8" s="1910">
        <f>E18+I18+M18+O18</f>
        <v>43</v>
      </c>
      <c r="R8" s="1910"/>
      <c r="S8" s="1912" t="s">
        <v>53</v>
      </c>
      <c r="T8" s="1913"/>
      <c r="U8" s="942"/>
      <c r="V8" s="942"/>
    </row>
    <row r="9" spans="1:23" ht="15" customHeight="1" x14ac:dyDescent="0.25">
      <c r="A9" s="944"/>
      <c r="B9" s="944"/>
      <c r="C9" s="1904"/>
      <c r="D9" s="1905"/>
      <c r="E9" s="1905"/>
      <c r="F9" s="1905"/>
      <c r="G9" s="1905"/>
      <c r="H9" s="1905"/>
      <c r="I9" s="1905"/>
      <c r="J9" s="1905"/>
      <c r="K9" s="1905"/>
      <c r="L9" s="1905"/>
      <c r="M9" s="1922">
        <f>S54</f>
        <v>1.0339713639788999</v>
      </c>
      <c r="N9" s="1922"/>
      <c r="O9" s="1909"/>
      <c r="P9" s="1909"/>
      <c r="Q9" s="1911"/>
      <c r="R9" s="1911"/>
      <c r="S9" s="1914"/>
      <c r="T9" s="1915"/>
      <c r="U9" s="942"/>
      <c r="V9" s="942"/>
    </row>
    <row r="10" spans="1:23" ht="15" customHeight="1" x14ac:dyDescent="0.25">
      <c r="A10" s="944"/>
      <c r="B10" s="944"/>
      <c r="C10" s="1904"/>
      <c r="D10" s="1905"/>
      <c r="E10" s="1905"/>
      <c r="F10" s="1905"/>
      <c r="G10" s="1905"/>
      <c r="H10" s="1905"/>
      <c r="I10" s="1905"/>
      <c r="J10" s="1905"/>
      <c r="K10" s="1905"/>
      <c r="L10" s="1905"/>
      <c r="M10" s="1922"/>
      <c r="N10" s="1922"/>
      <c r="O10" s="1909" t="s">
        <v>54</v>
      </c>
      <c r="P10" s="1909"/>
      <c r="Q10" s="1911">
        <f>G18+I18+M18+O18</f>
        <v>63.5</v>
      </c>
      <c r="R10" s="1911"/>
      <c r="S10" s="1918">
        <f>K18</f>
        <v>1.5</v>
      </c>
      <c r="T10" s="1919"/>
      <c r="U10" s="942"/>
      <c r="V10" s="942"/>
    </row>
    <row r="11" spans="1:23" ht="15" customHeight="1" thickBot="1" x14ac:dyDescent="0.3">
      <c r="A11" s="944"/>
      <c r="B11" s="944"/>
      <c r="C11" s="1906"/>
      <c r="D11" s="1907"/>
      <c r="E11" s="1907"/>
      <c r="F11" s="1907"/>
      <c r="G11" s="1907"/>
      <c r="H11" s="1907"/>
      <c r="I11" s="1907"/>
      <c r="J11" s="1907"/>
      <c r="K11" s="1907"/>
      <c r="L11" s="1907"/>
      <c r="M11" s="1923"/>
      <c r="N11" s="1923"/>
      <c r="O11" s="1916"/>
      <c r="P11" s="1916"/>
      <c r="Q11" s="1917"/>
      <c r="R11" s="1917"/>
      <c r="S11" s="1920"/>
      <c r="T11" s="1921"/>
      <c r="U11" s="942"/>
      <c r="V11" s="942"/>
    </row>
    <row r="12" spans="1:23" x14ac:dyDescent="0.25">
      <c r="A12" s="942"/>
      <c r="B12" s="942"/>
      <c r="C12" s="943"/>
      <c r="D12" s="943"/>
      <c r="E12" s="943"/>
      <c r="F12" s="943"/>
      <c r="G12" s="943"/>
      <c r="H12" s="943"/>
      <c r="I12" s="943"/>
      <c r="J12" s="943"/>
      <c r="K12" s="943"/>
      <c r="L12" s="943"/>
      <c r="M12" s="943"/>
      <c r="N12" s="943"/>
      <c r="O12" s="943"/>
      <c r="P12" s="945" t="s">
        <v>55</v>
      </c>
      <c r="Q12" s="946">
        <f>Q18</f>
        <v>1.0339713639788999</v>
      </c>
      <c r="R12" s="943"/>
      <c r="S12" s="942"/>
      <c r="T12" s="942"/>
      <c r="U12" s="942"/>
      <c r="V12" s="942"/>
    </row>
    <row r="13" spans="1:23" ht="15.75" x14ac:dyDescent="0.25">
      <c r="A13" s="942"/>
      <c r="B13" s="942"/>
      <c r="C13" s="943"/>
      <c r="D13" s="943"/>
      <c r="E13" s="947"/>
      <c r="F13" s="948"/>
      <c r="G13" s="942"/>
      <c r="H13" s="942"/>
      <c r="I13" s="1900" t="str">
        <f>IF(I18=I20,"","Hauteur différente")</f>
        <v/>
      </c>
      <c r="J13" s="1900"/>
      <c r="K13" s="942"/>
      <c r="L13" s="942"/>
      <c r="M13" s="942"/>
      <c r="N13" s="942"/>
      <c r="O13" s="942"/>
      <c r="P13" s="942"/>
      <c r="Q13" s="949"/>
      <c r="R13" s="949"/>
      <c r="S13" s="942"/>
      <c r="T13" s="942"/>
      <c r="U13" s="942"/>
      <c r="V13" s="942"/>
    </row>
    <row r="14" spans="1:23" ht="15.75" customHeight="1" x14ac:dyDescent="0.25">
      <c r="A14" s="942"/>
      <c r="B14" s="942"/>
      <c r="C14" s="1925" t="s">
        <v>1</v>
      </c>
      <c r="D14" s="1925"/>
      <c r="E14" s="1925" t="s">
        <v>2</v>
      </c>
      <c r="F14" s="1925"/>
      <c r="G14" s="1925" t="s">
        <v>3</v>
      </c>
      <c r="H14" s="1925"/>
      <c r="I14" s="1925" t="s">
        <v>4</v>
      </c>
      <c r="J14" s="1925"/>
      <c r="K14" s="1925" t="s">
        <v>5</v>
      </c>
      <c r="L14" s="1925"/>
      <c r="M14" s="1925" t="s">
        <v>6</v>
      </c>
      <c r="N14" s="1925"/>
      <c r="O14" s="1925" t="s">
        <v>7</v>
      </c>
      <c r="P14" s="1925"/>
      <c r="Q14" s="1926" t="s">
        <v>8</v>
      </c>
      <c r="R14" s="1926"/>
      <c r="S14" s="942"/>
      <c r="T14" s="942"/>
      <c r="U14" s="942"/>
      <c r="V14" s="942"/>
    </row>
    <row r="15" spans="1:23" ht="15.75" customHeight="1" x14ac:dyDescent="0.25">
      <c r="A15" s="942"/>
      <c r="B15" s="942"/>
      <c r="C15" s="1927" t="s">
        <v>56</v>
      </c>
      <c r="D15" s="1927"/>
      <c r="E15" s="1928" t="s">
        <v>57</v>
      </c>
      <c r="F15" s="1928"/>
      <c r="G15" s="1928" t="s">
        <v>58</v>
      </c>
      <c r="H15" s="1928"/>
      <c r="I15" s="1929" t="s">
        <v>59</v>
      </c>
      <c r="J15" s="1929"/>
      <c r="K15" s="1930" t="s">
        <v>60</v>
      </c>
      <c r="L15" s="1930"/>
      <c r="M15" s="1931" t="s">
        <v>61</v>
      </c>
      <c r="N15" s="1931"/>
      <c r="O15" s="1931" t="s">
        <v>62</v>
      </c>
      <c r="P15" s="1931"/>
      <c r="Q15" s="1932" t="s">
        <v>63</v>
      </c>
      <c r="R15" s="1932"/>
      <c r="S15" s="1933" t="s">
        <v>64</v>
      </c>
      <c r="T15" s="1933"/>
      <c r="U15" s="1933"/>
      <c r="V15" s="942"/>
    </row>
    <row r="16" spans="1:23" ht="15" customHeight="1" x14ac:dyDescent="0.25">
      <c r="A16" s="942"/>
      <c r="B16" s="942"/>
      <c r="C16" s="1927"/>
      <c r="D16" s="1927"/>
      <c r="E16" s="1928"/>
      <c r="F16" s="1928"/>
      <c r="G16" s="1928"/>
      <c r="H16" s="1928"/>
      <c r="I16" s="1929"/>
      <c r="J16" s="1929"/>
      <c r="K16" s="1930"/>
      <c r="L16" s="1930"/>
      <c r="M16" s="1931"/>
      <c r="N16" s="1931"/>
      <c r="O16" s="1931"/>
      <c r="P16" s="1931"/>
      <c r="Q16" s="1932"/>
      <c r="R16" s="1932"/>
      <c r="S16" s="1933"/>
      <c r="T16" s="1933"/>
      <c r="U16" s="1933"/>
      <c r="V16" s="942"/>
    </row>
    <row r="17" spans="1:22" ht="15" customHeight="1" x14ac:dyDescent="0.25">
      <c r="A17" s="942"/>
      <c r="B17" s="942"/>
      <c r="C17" s="1927"/>
      <c r="D17" s="1927"/>
      <c r="E17" s="1928"/>
      <c r="F17" s="1928"/>
      <c r="G17" s="1928"/>
      <c r="H17" s="1928"/>
      <c r="I17" s="1929"/>
      <c r="J17" s="1929"/>
      <c r="K17" s="1930"/>
      <c r="L17" s="1930"/>
      <c r="M17" s="1931"/>
      <c r="N17" s="1931"/>
      <c r="O17" s="1931"/>
      <c r="P17" s="1931"/>
      <c r="Q17" s="1932"/>
      <c r="R17" s="1932"/>
      <c r="S17" s="1933"/>
      <c r="T17" s="1933"/>
      <c r="U17" s="1933"/>
      <c r="V17" s="942"/>
    </row>
    <row r="18" spans="1:22" ht="15.75" customHeight="1" x14ac:dyDescent="0.25">
      <c r="A18" s="942"/>
      <c r="B18" s="942"/>
      <c r="C18" s="1934">
        <v>1</v>
      </c>
      <c r="D18" s="1934"/>
      <c r="E18" s="1935">
        <v>32.5</v>
      </c>
      <c r="F18" s="1935"/>
      <c r="G18" s="1935">
        <f>G42</f>
        <v>53</v>
      </c>
      <c r="H18" s="1935"/>
      <c r="I18" s="1936">
        <v>2.5</v>
      </c>
      <c r="J18" s="1936"/>
      <c r="K18" s="1937">
        <v>1.5</v>
      </c>
      <c r="L18" s="1937"/>
      <c r="M18" s="1937">
        <v>3</v>
      </c>
      <c r="N18" s="1937"/>
      <c r="O18" s="1937">
        <v>5</v>
      </c>
      <c r="P18" s="1937"/>
      <c r="Q18" s="1938">
        <f>Q54</f>
        <v>1.0339713639788999</v>
      </c>
      <c r="R18" s="1938"/>
      <c r="S18" s="1933"/>
      <c r="T18" s="1933"/>
      <c r="U18" s="1933"/>
      <c r="V18" s="942"/>
    </row>
    <row r="19" spans="1:22" ht="15.75" customHeight="1" thickBot="1" x14ac:dyDescent="0.3">
      <c r="A19" s="942"/>
      <c r="B19" s="942"/>
      <c r="C19" s="1934"/>
      <c r="D19" s="1934"/>
      <c r="E19" s="1935"/>
      <c r="F19" s="1935"/>
      <c r="G19" s="1935"/>
      <c r="H19" s="1935"/>
      <c r="I19" s="1936"/>
      <c r="J19" s="1936"/>
      <c r="K19" s="1937"/>
      <c r="L19" s="1937"/>
      <c r="M19" s="1937"/>
      <c r="N19" s="1937"/>
      <c r="O19" s="1937"/>
      <c r="P19" s="1937"/>
      <c r="Q19" s="1939"/>
      <c r="R19" s="1939"/>
      <c r="S19" s="1933"/>
      <c r="T19" s="1933"/>
      <c r="U19" s="1933"/>
      <c r="V19" s="942"/>
    </row>
    <row r="20" spans="1:22" ht="18.75" customHeight="1" x14ac:dyDescent="0.25">
      <c r="A20" s="940"/>
      <c r="B20" s="940"/>
      <c r="C20" s="940"/>
      <c r="D20" s="941" t="s">
        <v>65</v>
      </c>
      <c r="E20" s="1950">
        <f>E42</f>
        <v>32.5</v>
      </c>
      <c r="F20" s="1950"/>
      <c r="G20" s="1950">
        <f>G42</f>
        <v>53</v>
      </c>
      <c r="H20" s="1950"/>
      <c r="I20" s="1950">
        <f>I42</f>
        <v>2.5</v>
      </c>
      <c r="J20" s="1950"/>
      <c r="K20" s="1951">
        <f>K42</f>
        <v>2.5</v>
      </c>
      <c r="L20" s="1951"/>
      <c r="M20" s="1951">
        <f>M42</f>
        <v>5</v>
      </c>
      <c r="N20" s="1951"/>
      <c r="O20" s="1951">
        <f>O42</f>
        <v>5</v>
      </c>
      <c r="P20" s="1951"/>
      <c r="Q20" s="1944" t="s">
        <v>66</v>
      </c>
      <c r="R20" s="1944"/>
      <c r="S20" s="902"/>
      <c r="T20" s="1945"/>
      <c r="U20" s="1946"/>
      <c r="V20" s="942"/>
    </row>
    <row r="21" spans="1:22" ht="15.75" thickBot="1" x14ac:dyDescent="0.3">
      <c r="A21" s="944"/>
      <c r="B21" s="944"/>
      <c r="C21" s="943"/>
      <c r="D21" s="958" t="s">
        <v>67</v>
      </c>
      <c r="E21" s="1900" t="str">
        <f>IF(E18=E20,"","Largeur différente")</f>
        <v/>
      </c>
      <c r="F21" s="1900"/>
      <c r="G21" s="1900" t="str">
        <f>IF(G18=G20,"","Longueur différente")</f>
        <v/>
      </c>
      <c r="H21" s="1900"/>
      <c r="I21" s="985" t="str">
        <f>IF(K18=K20,"","vous avez choisi une épaisseur différente")</f>
        <v>vous avez choisi une épaisseur différente</v>
      </c>
      <c r="J21" s="799"/>
      <c r="K21" s="799"/>
      <c r="L21" s="985"/>
      <c r="M21" s="1899" t="str">
        <f>IF(M18=M20,"","vous avez choisi une Hauteur différente")</f>
        <v>vous avez choisi une Hauteur différente</v>
      </c>
      <c r="N21" s="1899"/>
      <c r="O21" s="1899"/>
      <c r="P21" s="1899"/>
      <c r="Q21" s="1949">
        <f>Q42</f>
        <v>1.75</v>
      </c>
      <c r="R21" s="1949"/>
      <c r="S21" s="37" t="s">
        <v>48</v>
      </c>
      <c r="T21" s="1947"/>
      <c r="U21" s="1948"/>
      <c r="V21" s="942"/>
    </row>
    <row r="22" spans="1:22" ht="15.75" x14ac:dyDescent="0.25">
      <c r="A22" s="944"/>
      <c r="B22" s="944"/>
      <c r="C22" s="943"/>
      <c r="D22" s="954"/>
      <c r="E22" s="964" t="s">
        <v>8</v>
      </c>
      <c r="F22" s="959"/>
      <c r="G22" s="944"/>
      <c r="H22" s="944"/>
      <c r="I22" s="944"/>
      <c r="J22" s="944"/>
      <c r="K22" s="944"/>
      <c r="L22" s="944"/>
      <c r="M22" s="944"/>
      <c r="N22" s="944"/>
      <c r="O22" s="944"/>
      <c r="P22" s="954" t="s">
        <v>602</v>
      </c>
      <c r="Q22" s="950">
        <f>Q44</f>
        <v>0</v>
      </c>
      <c r="R22" s="951">
        <f>Q48</f>
        <v>42</v>
      </c>
      <c r="S22" s="942"/>
      <c r="T22" s="942"/>
      <c r="U22" s="942"/>
      <c r="V22" s="942"/>
    </row>
    <row r="23" spans="1:22" ht="15.75" x14ac:dyDescent="0.25">
      <c r="A23" s="944"/>
      <c r="B23" s="944"/>
      <c r="C23" s="943"/>
      <c r="D23" s="943"/>
      <c r="E23" s="960"/>
      <c r="F23" s="959"/>
      <c r="G23" s="944"/>
      <c r="H23" s="944"/>
      <c r="I23" s="944"/>
      <c r="J23" s="944"/>
      <c r="K23" s="944"/>
      <c r="L23" s="944"/>
      <c r="M23" s="944"/>
      <c r="N23" s="944"/>
      <c r="O23" s="944"/>
      <c r="P23" s="955" t="s">
        <v>68</v>
      </c>
      <c r="Q23" s="952"/>
      <c r="R23" s="952"/>
      <c r="S23" s="944"/>
      <c r="T23" s="944"/>
      <c r="U23" s="944"/>
      <c r="V23" s="944"/>
    </row>
    <row r="24" spans="1:22" x14ac:dyDescent="0.25">
      <c r="A24" s="944"/>
      <c r="B24" s="961" t="s">
        <v>69</v>
      </c>
      <c r="C24" s="962"/>
      <c r="D24" s="953"/>
      <c r="E24" s="953"/>
      <c r="F24" s="953"/>
      <c r="G24" s="953"/>
      <c r="H24" s="953"/>
      <c r="I24" s="953"/>
      <c r="J24" s="953"/>
      <c r="K24" s="953"/>
      <c r="L24" s="953"/>
      <c r="M24" s="953"/>
      <c r="N24" s="953"/>
      <c r="O24" s="953"/>
      <c r="P24" s="956"/>
      <c r="Q24" s="953"/>
      <c r="R24" s="953"/>
      <c r="S24" s="953"/>
      <c r="T24" s="953"/>
      <c r="U24" s="953"/>
      <c r="V24" s="944"/>
    </row>
    <row r="25" spans="1:22" ht="15" customHeight="1" x14ac:dyDescent="0.25">
      <c r="A25" s="942"/>
      <c r="B25" s="942"/>
      <c r="C25" s="974" t="s">
        <v>43</v>
      </c>
      <c r="D25" s="975" t="s">
        <v>1</v>
      </c>
      <c r="E25" s="1964" t="s">
        <v>70</v>
      </c>
      <c r="F25" s="1964"/>
      <c r="G25" s="1964"/>
      <c r="H25" s="963"/>
      <c r="I25" s="963"/>
      <c r="J25" s="957"/>
      <c r="K25" s="957"/>
      <c r="L25" s="957"/>
      <c r="M25" s="957"/>
      <c r="N25" s="957"/>
      <c r="O25" s="957"/>
      <c r="P25" s="942"/>
      <c r="Q25" s="942"/>
      <c r="R25" s="942"/>
      <c r="S25" s="942"/>
      <c r="T25" s="942"/>
      <c r="U25" s="942"/>
      <c r="V25" s="942"/>
    </row>
    <row r="26" spans="1:22" ht="15.75" x14ac:dyDescent="0.25">
      <c r="A26" s="942"/>
      <c r="B26" s="942"/>
      <c r="C26" s="974" t="s">
        <v>570</v>
      </c>
      <c r="D26" s="975" t="s">
        <v>7</v>
      </c>
      <c r="E26" s="1964"/>
      <c r="F26" s="1964"/>
      <c r="G26" s="1964"/>
      <c r="H26" s="963"/>
      <c r="I26" s="963"/>
      <c r="J26" s="942"/>
      <c r="K26" s="942"/>
      <c r="L26" s="942"/>
      <c r="M26" s="942"/>
      <c r="N26" s="942"/>
      <c r="O26" s="942"/>
      <c r="P26" s="942"/>
      <c r="Q26" s="942"/>
      <c r="R26" s="942"/>
      <c r="S26" s="942"/>
      <c r="T26" s="942"/>
      <c r="U26" s="942"/>
      <c r="V26" s="942"/>
    </row>
    <row r="27" spans="1:22" x14ac:dyDescent="0.25">
      <c r="A27" s="942"/>
      <c r="B27" s="942"/>
      <c r="C27" s="943"/>
      <c r="D27" s="943"/>
      <c r="E27" s="943"/>
      <c r="F27" s="943"/>
      <c r="G27" s="943"/>
      <c r="H27" s="943"/>
      <c r="I27" s="943"/>
      <c r="J27" s="943"/>
      <c r="K27" s="943"/>
      <c r="L27" s="943"/>
      <c r="M27" s="942"/>
      <c r="N27" s="942"/>
      <c r="O27" s="942"/>
      <c r="P27" s="942"/>
      <c r="Q27" s="942"/>
      <c r="R27" s="942"/>
      <c r="S27" s="942"/>
      <c r="T27" s="942"/>
      <c r="U27" s="942"/>
      <c r="V27" s="942"/>
    </row>
    <row r="28" spans="1:22" ht="15" customHeight="1" x14ac:dyDescent="0.25">
      <c r="A28" s="942"/>
      <c r="B28" s="942"/>
      <c r="C28" s="943"/>
      <c r="D28" s="943"/>
      <c r="E28" s="943"/>
      <c r="F28" s="943"/>
      <c r="G28" s="943"/>
      <c r="H28" s="943"/>
      <c r="I28" s="943"/>
      <c r="J28" s="943"/>
      <c r="K28" s="943"/>
      <c r="L28" s="943"/>
      <c r="M28" s="943"/>
      <c r="N28" s="943"/>
      <c r="O28" s="943"/>
      <c r="P28" s="943"/>
      <c r="Q28" s="943"/>
      <c r="R28" s="943"/>
      <c r="S28" s="942"/>
      <c r="T28" s="942"/>
      <c r="U28" s="942"/>
      <c r="V28" s="942"/>
    </row>
    <row r="29" spans="1:22" ht="15" customHeight="1" x14ac:dyDescent="0.25">
      <c r="A29" s="26"/>
      <c r="B29" s="26"/>
      <c r="C29" s="42"/>
      <c r="D29" s="42"/>
      <c r="E29" s="42"/>
      <c r="F29" s="42"/>
      <c r="G29" s="42"/>
      <c r="H29" s="42"/>
      <c r="I29" s="42"/>
      <c r="J29" s="42"/>
      <c r="K29" s="42"/>
      <c r="L29" s="42"/>
      <c r="M29" s="42"/>
      <c r="N29" s="42"/>
      <c r="O29" s="42"/>
      <c r="P29" s="42"/>
      <c r="Q29" s="42"/>
      <c r="R29" s="42"/>
      <c r="S29" s="26"/>
      <c r="T29" s="26"/>
      <c r="U29" s="26"/>
      <c r="V29" s="26"/>
    </row>
    <row r="30" spans="1:22" s="6" customFormat="1" ht="12.75" customHeight="1" x14ac:dyDescent="0.2">
      <c r="A30" s="9" t="s">
        <v>0</v>
      </c>
      <c r="B30" s="1940" t="s">
        <v>50</v>
      </c>
      <c r="C30" s="1895"/>
      <c r="D30" s="1895"/>
      <c r="E30" s="1895"/>
      <c r="F30" s="1895"/>
      <c r="G30" s="1895"/>
      <c r="H30" s="1895"/>
      <c r="I30" s="1895"/>
      <c r="J30" s="1895"/>
      <c r="K30" s="1895"/>
      <c r="L30" s="1895"/>
      <c r="M30" s="1895"/>
      <c r="N30" s="1895"/>
      <c r="O30" s="1895"/>
      <c r="P30" s="1895"/>
      <c r="Q30" s="1895"/>
      <c r="R30" s="1895"/>
      <c r="S30" s="1895"/>
      <c r="T30" s="1895"/>
      <c r="U30" s="1895"/>
      <c r="V30" s="1895"/>
    </row>
    <row r="31" spans="1:22" s="6" customFormat="1" ht="12.75" customHeight="1" x14ac:dyDescent="0.2">
      <c r="A31" s="43"/>
      <c r="B31" s="1940"/>
      <c r="C31" s="1895"/>
      <c r="D31" s="1895"/>
      <c r="E31" s="1895"/>
      <c r="F31" s="1895"/>
      <c r="G31" s="1895"/>
      <c r="H31" s="1895"/>
      <c r="I31" s="1895"/>
      <c r="J31" s="1895"/>
      <c r="K31" s="1895"/>
      <c r="L31" s="1895"/>
      <c r="M31" s="1895"/>
      <c r="N31" s="1895"/>
      <c r="O31" s="1895"/>
      <c r="P31" s="1895"/>
      <c r="Q31" s="1895"/>
      <c r="R31" s="1895"/>
      <c r="S31" s="1895"/>
      <c r="T31" s="1895"/>
      <c r="U31" s="1895"/>
      <c r="V31" s="1895"/>
    </row>
    <row r="32" spans="1:22" s="6" customFormat="1" ht="12.75" customHeight="1" x14ac:dyDescent="0.2">
      <c r="A32" s="43"/>
      <c r="B32" s="1940" t="s">
        <v>77</v>
      </c>
      <c r="C32" s="1895"/>
      <c r="D32" s="1895"/>
      <c r="E32" s="1895"/>
      <c r="F32" s="1895"/>
      <c r="G32" s="1895"/>
      <c r="H32" s="1895"/>
      <c r="I32" s="1895"/>
      <c r="J32" s="1895"/>
      <c r="K32" s="1895"/>
      <c r="L32" s="1895"/>
      <c r="M32" s="1895"/>
      <c r="N32" s="1895"/>
      <c r="O32" s="1895"/>
      <c r="P32" s="1895"/>
      <c r="Q32" s="1895"/>
      <c r="R32" s="1895"/>
      <c r="S32" s="1895"/>
      <c r="T32" s="1895"/>
      <c r="U32" s="1895"/>
      <c r="V32" s="1895"/>
    </row>
    <row r="33" spans="1:22" s="6" customFormat="1" ht="12.75" customHeight="1" x14ac:dyDescent="0.2">
      <c r="A33" s="43"/>
      <c r="B33" s="1940"/>
      <c r="C33" s="1895"/>
      <c r="D33" s="1895"/>
      <c r="E33" s="1895"/>
      <c r="F33" s="1895"/>
      <c r="G33" s="1895"/>
      <c r="H33" s="1895"/>
      <c r="I33" s="1895"/>
      <c r="J33" s="1895"/>
      <c r="K33" s="1895"/>
      <c r="L33" s="1895"/>
      <c r="M33" s="1895"/>
      <c r="N33" s="1895"/>
      <c r="O33" s="1895"/>
      <c r="P33" s="1895"/>
      <c r="Q33" s="1895"/>
      <c r="R33" s="1895"/>
      <c r="S33" s="1895"/>
      <c r="T33" s="1895"/>
      <c r="U33" s="1895"/>
      <c r="V33" s="1895"/>
    </row>
    <row r="34" spans="1:22" s="6" customFormat="1" ht="12.75" customHeight="1" x14ac:dyDescent="0.2">
      <c r="A34" s="1941" t="s">
        <v>73</v>
      </c>
      <c r="B34" s="1942" t="s">
        <v>74</v>
      </c>
      <c r="C34" s="1943"/>
      <c r="D34" s="1943"/>
      <c r="E34" s="1943"/>
      <c r="F34" s="1943"/>
      <c r="G34" s="1943"/>
      <c r="H34" s="1943"/>
      <c r="I34" s="1943"/>
      <c r="J34" s="1943"/>
      <c r="K34" s="1943"/>
      <c r="L34" s="1943"/>
      <c r="M34" s="1943"/>
      <c r="N34" s="1943"/>
      <c r="O34" s="1943"/>
      <c r="P34" s="1943"/>
      <c r="Q34" s="1943"/>
      <c r="R34" s="1943"/>
      <c r="S34" s="1943"/>
      <c r="T34" s="1943"/>
      <c r="U34" s="1943"/>
      <c r="V34" s="1943"/>
    </row>
    <row r="35" spans="1:22" s="6" customFormat="1" ht="18.75" customHeight="1" x14ac:dyDescent="0.2">
      <c r="A35" s="1941"/>
      <c r="B35" s="1942"/>
      <c r="C35" s="1943"/>
      <c r="D35" s="1943"/>
      <c r="E35" s="1943"/>
      <c r="F35" s="1943"/>
      <c r="G35" s="1943"/>
      <c r="H35" s="1943"/>
      <c r="I35" s="1943"/>
      <c r="J35" s="1943"/>
      <c r="K35" s="1943"/>
      <c r="L35" s="1943"/>
      <c r="M35" s="1943"/>
      <c r="N35" s="1943"/>
      <c r="O35" s="1943"/>
      <c r="P35" s="1943"/>
      <c r="Q35" s="1943"/>
      <c r="R35" s="1943"/>
      <c r="S35" s="1943"/>
      <c r="T35" s="1943"/>
      <c r="U35" s="1943"/>
      <c r="V35" s="1943"/>
    </row>
    <row r="36" spans="1:22" s="6" customFormat="1" ht="15.75" customHeight="1" x14ac:dyDescent="0.2">
      <c r="A36" s="1941"/>
      <c r="B36" s="906"/>
      <c r="C36" s="1978" t="s">
        <v>599</v>
      </c>
      <c r="D36" s="1979"/>
      <c r="E36" s="1979"/>
      <c r="F36" s="1979"/>
      <c r="G36" s="1979"/>
      <c r="H36" s="1979"/>
      <c r="I36" s="1979"/>
      <c r="J36" s="1979"/>
      <c r="K36" s="1979"/>
      <c r="L36" s="1979"/>
      <c r="M36" s="1979"/>
      <c r="N36" s="1979"/>
      <c r="O36" s="1979"/>
      <c r="P36" s="1979"/>
      <c r="Q36" s="1979"/>
      <c r="R36" s="1979"/>
      <c r="S36" s="1979"/>
      <c r="T36" s="1980"/>
    </row>
    <row r="37" spans="1:22" s="6" customFormat="1" ht="15.75" customHeight="1" x14ac:dyDescent="0.2">
      <c r="A37" s="1941"/>
      <c r="B37" s="906"/>
      <c r="C37" s="1981"/>
      <c r="D37" s="1982"/>
      <c r="E37" s="1982"/>
      <c r="F37" s="1982"/>
      <c r="G37" s="1982"/>
      <c r="H37" s="1982"/>
      <c r="I37" s="1982"/>
      <c r="J37" s="1982"/>
      <c r="K37" s="1982"/>
      <c r="L37" s="1982"/>
      <c r="M37" s="1982"/>
      <c r="N37" s="1982"/>
      <c r="O37" s="1982"/>
      <c r="P37" s="1982"/>
      <c r="Q37" s="1982"/>
      <c r="R37" s="1982"/>
      <c r="S37" s="1982"/>
      <c r="T37" s="1983"/>
    </row>
    <row r="38" spans="1:22" s="6" customFormat="1" ht="15.75" customHeight="1" x14ac:dyDescent="0.2">
      <c r="A38" s="1941"/>
      <c r="B38" s="906"/>
      <c r="C38" s="931" t="s">
        <v>93</v>
      </c>
      <c r="D38" s="930"/>
      <c r="E38" s="930"/>
      <c r="F38" s="930"/>
      <c r="G38" s="930"/>
      <c r="H38" s="44">
        <f>C44</f>
        <v>42</v>
      </c>
      <c r="I38" s="930"/>
      <c r="J38" s="930"/>
      <c r="K38" s="930"/>
      <c r="L38" s="930"/>
      <c r="M38" s="930"/>
      <c r="N38" s="930"/>
      <c r="O38" s="930"/>
      <c r="P38" s="930"/>
      <c r="Q38" s="930"/>
      <c r="R38" s="930"/>
      <c r="S38" s="930"/>
      <c r="T38" s="932"/>
    </row>
    <row r="39" spans="1:22" s="6" customFormat="1" ht="15.75" customHeight="1" x14ac:dyDescent="0.2">
      <c r="A39" s="1941"/>
      <c r="B39" s="906"/>
      <c r="C39" s="1973" t="s">
        <v>56</v>
      </c>
      <c r="D39" s="1974"/>
      <c r="E39" s="1974" t="s">
        <v>57</v>
      </c>
      <c r="F39" s="1974"/>
      <c r="G39" s="1974" t="s">
        <v>58</v>
      </c>
      <c r="H39" s="1974"/>
      <c r="I39" s="1974" t="s">
        <v>59</v>
      </c>
      <c r="J39" s="1974"/>
      <c r="K39" s="1974" t="s">
        <v>60</v>
      </c>
      <c r="L39" s="1974"/>
      <c r="M39" s="1974" t="s">
        <v>61</v>
      </c>
      <c r="N39" s="1974"/>
      <c r="O39" s="1974" t="s">
        <v>62</v>
      </c>
      <c r="P39" s="1974"/>
      <c r="Q39" s="1977" t="s">
        <v>82</v>
      </c>
      <c r="R39" s="1977"/>
      <c r="S39" s="1974" t="s">
        <v>63</v>
      </c>
      <c r="T39" s="1976"/>
    </row>
    <row r="40" spans="1:22" s="6" customFormat="1" ht="15.75" customHeight="1" x14ac:dyDescent="0.2">
      <c r="A40" s="1941"/>
      <c r="B40" s="906"/>
      <c r="C40" s="1973"/>
      <c r="D40" s="1974"/>
      <c r="E40" s="1974"/>
      <c r="F40" s="1974"/>
      <c r="G40" s="1974"/>
      <c r="H40" s="1974"/>
      <c r="I40" s="1974"/>
      <c r="J40" s="1974"/>
      <c r="K40" s="1974"/>
      <c r="L40" s="1974"/>
      <c r="M40" s="1974"/>
      <c r="N40" s="1974"/>
      <c r="O40" s="1974"/>
      <c r="P40" s="1974"/>
      <c r="Q40" s="1977"/>
      <c r="R40" s="1977"/>
      <c r="S40" s="1974"/>
      <c r="T40" s="1976"/>
    </row>
    <row r="41" spans="1:22" s="6" customFormat="1" ht="15.75" customHeight="1" x14ac:dyDescent="0.2">
      <c r="A41" s="1941"/>
      <c r="B41" s="906"/>
      <c r="C41" s="1973"/>
      <c r="D41" s="1974"/>
      <c r="E41" s="1974"/>
      <c r="F41" s="1974"/>
      <c r="G41" s="1974"/>
      <c r="H41" s="1974"/>
      <c r="I41" s="1974"/>
      <c r="J41" s="1974"/>
      <c r="K41" s="1974"/>
      <c r="L41" s="1974"/>
      <c r="M41" s="1974"/>
      <c r="N41" s="1974"/>
      <c r="O41" s="1974"/>
      <c r="P41" s="1974"/>
      <c r="Q41" s="1977"/>
      <c r="R41" s="1977"/>
      <c r="S41" s="1974"/>
      <c r="T41" s="1976"/>
    </row>
    <row r="42" spans="1:22" s="6" customFormat="1" ht="15.75" customHeight="1" x14ac:dyDescent="0.2">
      <c r="A42" s="1941"/>
      <c r="B42" s="906"/>
      <c r="C42" s="1971">
        <v>1</v>
      </c>
      <c r="D42" s="1972"/>
      <c r="E42" s="1994">
        <v>32.5</v>
      </c>
      <c r="F42" s="1994"/>
      <c r="G42" s="1994">
        <v>53</v>
      </c>
      <c r="H42" s="1994"/>
      <c r="I42" s="2006">
        <v>2.5</v>
      </c>
      <c r="J42" s="2006"/>
      <c r="K42" s="1989">
        <v>2.5</v>
      </c>
      <c r="L42" s="1989"/>
      <c r="M42" s="1989">
        <v>5</v>
      </c>
      <c r="N42" s="1989"/>
      <c r="O42" s="1989">
        <v>5</v>
      </c>
      <c r="P42" s="1989"/>
      <c r="Q42" s="1975">
        <v>1.75</v>
      </c>
      <c r="R42" s="1975"/>
      <c r="S42" s="2008">
        <f>T20</f>
        <v>0</v>
      </c>
      <c r="T42" s="2009"/>
    </row>
    <row r="43" spans="1:22" s="6" customFormat="1" ht="15.75" customHeight="1" x14ac:dyDescent="0.2">
      <c r="A43" s="1941"/>
      <c r="B43" s="906"/>
      <c r="C43" s="1971"/>
      <c r="D43" s="1972"/>
      <c r="E43" s="1994"/>
      <c r="F43" s="1994"/>
      <c r="G43" s="1994"/>
      <c r="H43" s="1994"/>
      <c r="I43" s="2006"/>
      <c r="J43" s="2006"/>
      <c r="K43" s="1989"/>
      <c r="L43" s="1989"/>
      <c r="M43" s="1989"/>
      <c r="N43" s="1989"/>
      <c r="O43" s="1989"/>
      <c r="P43" s="1989"/>
      <c r="Q43" s="1975"/>
      <c r="R43" s="1975"/>
      <c r="S43" s="2008"/>
      <c r="T43" s="2009"/>
    </row>
    <row r="44" spans="1:22" s="6" customFormat="1" ht="15.75" customHeight="1" x14ac:dyDescent="0.2">
      <c r="A44" s="1941"/>
      <c r="B44" s="906"/>
      <c r="C44" s="1990">
        <f>ROW()-2</f>
        <v>42</v>
      </c>
      <c r="D44" s="1991"/>
      <c r="E44" s="907" t="s">
        <v>79</v>
      </c>
      <c r="F44" s="97"/>
      <c r="G44" s="907"/>
      <c r="H44" s="97"/>
      <c r="I44" s="907"/>
      <c r="J44" s="97"/>
      <c r="K44" s="907"/>
      <c r="L44" s="909"/>
      <c r="M44" s="907"/>
      <c r="N44" s="909"/>
      <c r="O44" s="907"/>
      <c r="P44" s="909"/>
      <c r="Q44" s="910"/>
      <c r="R44" s="909"/>
      <c r="S44" s="2010">
        <f>IF(S42=0,Q42,S42)</f>
        <v>1.75</v>
      </c>
      <c r="T44" s="2011"/>
    </row>
    <row r="45" spans="1:22" s="6" customFormat="1" ht="15.75" customHeight="1" x14ac:dyDescent="0.2">
      <c r="A45" s="1941"/>
      <c r="B45" s="906"/>
      <c r="C45" s="1992" t="s">
        <v>1</v>
      </c>
      <c r="D45" s="1968"/>
      <c r="E45" s="1968" t="s">
        <v>2</v>
      </c>
      <c r="F45" s="1968"/>
      <c r="G45" s="1968" t="s">
        <v>3</v>
      </c>
      <c r="H45" s="1968"/>
      <c r="I45" s="1968" t="s">
        <v>7</v>
      </c>
      <c r="J45" s="1968"/>
      <c r="K45" s="1968" t="s">
        <v>4</v>
      </c>
      <c r="L45" s="1968"/>
      <c r="M45" s="1968" t="s">
        <v>5</v>
      </c>
      <c r="N45" s="1968"/>
      <c r="O45" s="1968" t="s">
        <v>6</v>
      </c>
      <c r="P45" s="1968"/>
      <c r="Q45" s="1968" t="s">
        <v>8</v>
      </c>
      <c r="R45" s="1968"/>
      <c r="S45" s="1968" t="s">
        <v>30</v>
      </c>
      <c r="T45" s="2012"/>
    </row>
    <row r="46" spans="1:22" s="6" customFormat="1" ht="15.75" customHeight="1" x14ac:dyDescent="0.2">
      <c r="A46" s="1941"/>
      <c r="B46" s="906"/>
      <c r="C46" s="1993">
        <f>(E42*G42)*C42</f>
        <v>1722.5</v>
      </c>
      <c r="D46" s="1970"/>
      <c r="E46" s="1970">
        <f>((E42*I42)*2)*C42+((G42*I42)*2)*C42</f>
        <v>427.5</v>
      </c>
      <c r="F46" s="1970"/>
      <c r="G46" s="1970">
        <f>((E42*M46)*2)*C42+((G42*M46)*2)*C42</f>
        <v>85.5</v>
      </c>
      <c r="H46" s="1970"/>
      <c r="I46" s="1970">
        <f>((E42*O46)*2)*C42+((G42*O46)*2)*C42</f>
        <v>85.5</v>
      </c>
      <c r="J46" s="1970"/>
      <c r="K46" s="1988">
        <f>K42/10</f>
        <v>0.25</v>
      </c>
      <c r="L46" s="1988"/>
      <c r="M46" s="1988">
        <f>M42/10</f>
        <v>0.5</v>
      </c>
      <c r="N46" s="1988"/>
      <c r="O46" s="1988">
        <f>O42/10</f>
        <v>0.5</v>
      </c>
      <c r="P46" s="1988"/>
      <c r="Q46" s="1970">
        <f>SUM(C46:P46)</f>
        <v>2322.25</v>
      </c>
      <c r="R46" s="1970"/>
      <c r="S46" s="1984">
        <f>(C46*I42)/1000</f>
        <v>4.3062500000000004</v>
      </c>
      <c r="T46" s="1985"/>
    </row>
    <row r="47" spans="1:22" s="6" customFormat="1" ht="15.75" customHeight="1" x14ac:dyDescent="0.25">
      <c r="A47" s="1941"/>
      <c r="B47" s="906"/>
      <c r="C47" s="933"/>
      <c r="D47" s="908"/>
      <c r="E47" s="904"/>
      <c r="F47" s="97"/>
      <c r="G47" s="904"/>
      <c r="H47" s="97"/>
      <c r="I47" s="904"/>
      <c r="J47" s="97"/>
      <c r="K47" s="904"/>
      <c r="L47" s="909"/>
      <c r="M47" s="904"/>
      <c r="N47" s="909"/>
      <c r="O47" s="905" t="s">
        <v>81</v>
      </c>
      <c r="P47" s="909"/>
      <c r="Q47" s="1968" t="s">
        <v>31</v>
      </c>
      <c r="R47" s="1968"/>
      <c r="S47" s="1986">
        <f>Q46*K46</f>
        <v>580.5625</v>
      </c>
      <c r="T47" s="1987"/>
    </row>
    <row r="48" spans="1:22" s="6" customFormat="1" ht="15.75" customHeight="1" thickBot="1" x14ac:dyDescent="0.3">
      <c r="A48" s="1941"/>
      <c r="B48" s="906"/>
      <c r="C48" s="934"/>
      <c r="D48" s="935"/>
      <c r="E48" s="935"/>
      <c r="F48" s="935"/>
      <c r="G48" s="935"/>
      <c r="H48" s="935"/>
      <c r="I48" s="935"/>
      <c r="J48" s="935"/>
      <c r="K48" s="936"/>
      <c r="L48" s="937"/>
      <c r="M48" s="936"/>
      <c r="N48" s="937"/>
      <c r="O48" s="52"/>
      <c r="P48" s="937"/>
      <c r="Q48" s="2007">
        <f>ROW()-6</f>
        <v>42</v>
      </c>
      <c r="R48" s="2007"/>
      <c r="S48" s="938"/>
      <c r="T48" s="939"/>
      <c r="U48" s="26"/>
    </row>
    <row r="49" spans="1:22" s="6" customFormat="1" ht="15.75" customHeight="1" x14ac:dyDescent="0.2">
      <c r="A49" s="1941"/>
      <c r="B49" s="906"/>
      <c r="C49" s="1995" t="s">
        <v>600</v>
      </c>
      <c r="D49" s="1996"/>
      <c r="E49" s="1996"/>
      <c r="F49" s="1996"/>
      <c r="G49" s="1996"/>
      <c r="H49" s="1996"/>
      <c r="I49" s="1996"/>
      <c r="J49" s="1996"/>
      <c r="K49" s="1996"/>
      <c r="L49" s="1996"/>
      <c r="M49" s="1996"/>
      <c r="N49" s="1996"/>
      <c r="O49" s="1996"/>
      <c r="P49" s="1996"/>
      <c r="Q49" s="1996"/>
      <c r="R49" s="1996"/>
      <c r="S49" s="1996"/>
      <c r="T49" s="1997"/>
      <c r="U49" s="906"/>
    </row>
    <row r="50" spans="1:22" s="6" customFormat="1" ht="15.75" customHeight="1" x14ac:dyDescent="0.2">
      <c r="A50" s="1941"/>
      <c r="B50" s="906"/>
      <c r="C50" s="1998"/>
      <c r="D50" s="1999"/>
      <c r="E50" s="1999"/>
      <c r="F50" s="1999"/>
      <c r="G50" s="1999"/>
      <c r="H50" s="1999"/>
      <c r="I50" s="1999"/>
      <c r="J50" s="1999"/>
      <c r="K50" s="1999"/>
      <c r="L50" s="1999"/>
      <c r="M50" s="1999"/>
      <c r="N50" s="1999"/>
      <c r="O50" s="1999"/>
      <c r="P50" s="1999"/>
      <c r="Q50" s="1999"/>
      <c r="R50" s="1999"/>
      <c r="S50" s="1999"/>
      <c r="T50" s="2000"/>
      <c r="U50" s="906"/>
    </row>
    <row r="51" spans="1:22" s="6" customFormat="1" ht="15.75" customHeight="1" x14ac:dyDescent="0.2">
      <c r="A51" s="1941"/>
      <c r="B51" s="906"/>
      <c r="C51" s="2001" t="s">
        <v>56</v>
      </c>
      <c r="D51" s="2002"/>
      <c r="E51" s="2002" t="s">
        <v>57</v>
      </c>
      <c r="F51" s="2002"/>
      <c r="G51" s="2002" t="s">
        <v>58</v>
      </c>
      <c r="H51" s="2002"/>
      <c r="I51" s="2002" t="s">
        <v>59</v>
      </c>
      <c r="J51" s="2002"/>
      <c r="K51" s="2002" t="s">
        <v>60</v>
      </c>
      <c r="L51" s="2002"/>
      <c r="M51" s="2020" t="s">
        <v>61</v>
      </c>
      <c r="N51" s="2020"/>
      <c r="O51" s="2020" t="s">
        <v>62</v>
      </c>
      <c r="P51" s="2020"/>
      <c r="Q51" s="2023" t="s">
        <v>63</v>
      </c>
      <c r="R51" s="2023"/>
      <c r="S51" s="2014" t="s">
        <v>82</v>
      </c>
      <c r="T51" s="2015"/>
      <c r="U51" s="906"/>
    </row>
    <row r="52" spans="1:22" s="6" customFormat="1" ht="15.75" customHeight="1" x14ac:dyDescent="0.2">
      <c r="A52" s="1941"/>
      <c r="B52" s="906"/>
      <c r="C52" s="2001"/>
      <c r="D52" s="2002"/>
      <c r="E52" s="2002"/>
      <c r="F52" s="2002"/>
      <c r="G52" s="2002"/>
      <c r="H52" s="2002"/>
      <c r="I52" s="2002"/>
      <c r="J52" s="2002"/>
      <c r="K52" s="2002"/>
      <c r="L52" s="2002"/>
      <c r="M52" s="2020"/>
      <c r="N52" s="2020"/>
      <c r="O52" s="2020"/>
      <c r="P52" s="2020"/>
      <c r="Q52" s="2023"/>
      <c r="R52" s="2023"/>
      <c r="S52" s="2014"/>
      <c r="T52" s="2015"/>
      <c r="U52" s="906"/>
    </row>
    <row r="53" spans="1:22" s="6" customFormat="1" ht="15.75" customHeight="1" x14ac:dyDescent="0.2">
      <c r="A53" s="1941"/>
      <c r="B53" s="906"/>
      <c r="C53" s="2001"/>
      <c r="D53" s="2002"/>
      <c r="E53" s="2002"/>
      <c r="F53" s="2002"/>
      <c r="G53" s="2002"/>
      <c r="H53" s="2002"/>
      <c r="I53" s="2002"/>
      <c r="J53" s="2002"/>
      <c r="K53" s="2002"/>
      <c r="L53" s="2002"/>
      <c r="M53" s="2020"/>
      <c r="N53" s="2020"/>
      <c r="O53" s="2020"/>
      <c r="P53" s="2020"/>
      <c r="Q53" s="2023"/>
      <c r="R53" s="2023"/>
      <c r="S53" s="2014"/>
      <c r="T53" s="2015"/>
      <c r="U53" s="906"/>
    </row>
    <row r="54" spans="1:22" s="6" customFormat="1" ht="15.75" customHeight="1" x14ac:dyDescent="0.2">
      <c r="A54" s="1941"/>
      <c r="B54" s="906"/>
      <c r="C54" s="2003">
        <f>C18</f>
        <v>1</v>
      </c>
      <c r="D54" s="2004"/>
      <c r="E54" s="2005">
        <f>E18</f>
        <v>32.5</v>
      </c>
      <c r="F54" s="2005"/>
      <c r="G54" s="2005">
        <f>G18</f>
        <v>53</v>
      </c>
      <c r="H54" s="2005"/>
      <c r="I54" s="2013">
        <f>I18</f>
        <v>2.5</v>
      </c>
      <c r="J54" s="2013"/>
      <c r="K54" s="2019">
        <f>K18</f>
        <v>1.5</v>
      </c>
      <c r="L54" s="2019"/>
      <c r="M54" s="2019">
        <f>M18</f>
        <v>3</v>
      </c>
      <c r="N54" s="2019"/>
      <c r="O54" s="2019">
        <f>O18</f>
        <v>5</v>
      </c>
      <c r="P54" s="2019"/>
      <c r="Q54" s="2024">
        <f>(Q42/S47)*S58</f>
        <v>1.0339713639788999</v>
      </c>
      <c r="R54" s="2024"/>
      <c r="S54" s="2009">
        <f>(S44/S47)*S58</f>
        <v>1.0339713639788999</v>
      </c>
      <c r="T54" s="2016"/>
      <c r="U54" s="906"/>
    </row>
    <row r="55" spans="1:22" s="6" customFormat="1" ht="15.75" customHeight="1" x14ac:dyDescent="0.2">
      <c r="A55" s="1941"/>
      <c r="B55" s="906"/>
      <c r="C55" s="2003"/>
      <c r="D55" s="2004"/>
      <c r="E55" s="2005"/>
      <c r="F55" s="2005"/>
      <c r="G55" s="2005"/>
      <c r="H55" s="2005"/>
      <c r="I55" s="2013"/>
      <c r="J55" s="2013"/>
      <c r="K55" s="2019"/>
      <c r="L55" s="2019"/>
      <c r="M55" s="2019"/>
      <c r="N55" s="2019"/>
      <c r="O55" s="2019"/>
      <c r="P55" s="2019"/>
      <c r="Q55" s="2024"/>
      <c r="R55" s="2024"/>
      <c r="S55" s="2009"/>
      <c r="T55" s="2016"/>
      <c r="U55" s="906"/>
    </row>
    <row r="56" spans="1:22" s="6" customFormat="1" ht="15.75" customHeight="1" x14ac:dyDescent="0.2">
      <c r="A56" s="1941"/>
      <c r="B56" s="906"/>
      <c r="C56" s="1967" t="s">
        <v>1</v>
      </c>
      <c r="D56" s="1968"/>
      <c r="E56" s="1968" t="s">
        <v>2</v>
      </c>
      <c r="F56" s="1968"/>
      <c r="G56" s="1968" t="s">
        <v>3</v>
      </c>
      <c r="H56" s="1968"/>
      <c r="I56" s="1968" t="s">
        <v>7</v>
      </c>
      <c r="J56" s="1968"/>
      <c r="K56" s="1968" t="s">
        <v>4</v>
      </c>
      <c r="L56" s="1968"/>
      <c r="M56" s="1968" t="s">
        <v>5</v>
      </c>
      <c r="N56" s="1968"/>
      <c r="O56" s="1968" t="s">
        <v>6</v>
      </c>
      <c r="P56" s="1968"/>
      <c r="Q56" s="1968" t="s">
        <v>8</v>
      </c>
      <c r="R56" s="1968"/>
      <c r="S56" s="1968" t="s">
        <v>30</v>
      </c>
      <c r="T56" s="2017"/>
      <c r="U56" s="906"/>
    </row>
    <row r="57" spans="1:22" s="6" customFormat="1" ht="15.75" customHeight="1" x14ac:dyDescent="0.2">
      <c r="A57" s="1941"/>
      <c r="B57" s="906"/>
      <c r="C57" s="1969">
        <f>(E54*G54)*C54</f>
        <v>1722.5</v>
      </c>
      <c r="D57" s="1970"/>
      <c r="E57" s="1970">
        <f>((E54*I54)*2)*C54+((G54*I54)*2)*C54</f>
        <v>427.5</v>
      </c>
      <c r="F57" s="1970"/>
      <c r="G57" s="1970">
        <f>((E54*M57)*2)*C54+((G54*M57)*2)*C54</f>
        <v>51.3</v>
      </c>
      <c r="H57" s="1970"/>
      <c r="I57" s="1970">
        <f>((E54*O57)*2)*C54+((G54*O57)*2)*C54</f>
        <v>85.5</v>
      </c>
      <c r="J57" s="1970"/>
      <c r="K57" s="1988">
        <f>K54/10</f>
        <v>0.15</v>
      </c>
      <c r="L57" s="1988"/>
      <c r="M57" s="1988">
        <f>M54/10</f>
        <v>0.3</v>
      </c>
      <c r="N57" s="1988"/>
      <c r="O57" s="1988">
        <f>O54/10</f>
        <v>0.5</v>
      </c>
      <c r="P57" s="1988"/>
      <c r="Q57" s="1970">
        <f>SUM(C57:J57)</f>
        <v>2286.8000000000002</v>
      </c>
      <c r="R57" s="1970"/>
      <c r="S57" s="1985">
        <f>(C57*I54)/1000</f>
        <v>4.3062500000000004</v>
      </c>
      <c r="T57" s="2018"/>
      <c r="U57" s="906"/>
    </row>
    <row r="58" spans="1:22" s="6" customFormat="1" ht="15.75" customHeight="1" x14ac:dyDescent="0.2">
      <c r="A58" s="1941"/>
      <c r="B58" s="906"/>
      <c r="C58" s="914"/>
      <c r="D58" s="915"/>
      <c r="E58" s="915"/>
      <c r="F58" s="915"/>
      <c r="G58" s="915"/>
      <c r="H58" s="915"/>
      <c r="I58" s="915"/>
      <c r="J58" s="915"/>
      <c r="K58" s="916"/>
      <c r="L58" s="915"/>
      <c r="M58" s="916"/>
      <c r="N58" s="915"/>
      <c r="O58" s="917" t="s">
        <v>94</v>
      </c>
      <c r="P58" s="915"/>
      <c r="Q58" s="918" t="s">
        <v>31</v>
      </c>
      <c r="R58" s="915"/>
      <c r="S58" s="2021">
        <f>Q57*K57</f>
        <v>343.02000000000004</v>
      </c>
      <c r="T58" s="2022"/>
      <c r="U58" s="906"/>
    </row>
    <row r="59" spans="1:22" s="6" customFormat="1" ht="18.75" customHeight="1" x14ac:dyDescent="0.2">
      <c r="A59" s="1941"/>
      <c r="B59" s="42"/>
      <c r="C59" s="919" t="s">
        <v>1</v>
      </c>
      <c r="D59" s="920" t="s">
        <v>83</v>
      </c>
      <c r="E59" s="921"/>
      <c r="F59" s="921"/>
      <c r="G59" s="921"/>
      <c r="H59" s="922" t="s">
        <v>5</v>
      </c>
      <c r="I59" s="923" t="s">
        <v>84</v>
      </c>
      <c r="J59" s="921"/>
      <c r="K59" s="921"/>
      <c r="L59" s="921"/>
      <c r="M59" s="922" t="s">
        <v>30</v>
      </c>
      <c r="N59" s="1965" t="s">
        <v>85</v>
      </c>
      <c r="O59" s="1965"/>
      <c r="P59" s="921"/>
      <c r="Q59" s="922"/>
      <c r="R59" s="1965"/>
      <c r="S59" s="1965"/>
      <c r="T59" s="924"/>
      <c r="U59" s="42"/>
      <c r="V59" s="42"/>
    </row>
    <row r="60" spans="1:22" s="6" customFormat="1" ht="18.75" customHeight="1" x14ac:dyDescent="0.2">
      <c r="A60" s="1941"/>
      <c r="B60" s="42"/>
      <c r="C60" s="912" t="s">
        <v>2</v>
      </c>
      <c r="D60" s="911" t="s">
        <v>86</v>
      </c>
      <c r="E60" s="263"/>
      <c r="F60" s="263"/>
      <c r="G60" s="263"/>
      <c r="H60" s="59" t="s">
        <v>6</v>
      </c>
      <c r="I60" s="911" t="s">
        <v>87</v>
      </c>
      <c r="J60" s="263"/>
      <c r="K60" s="263"/>
      <c r="L60" s="263"/>
      <c r="M60" s="926"/>
      <c r="N60" s="1966"/>
      <c r="O60" s="1966"/>
      <c r="P60" s="263"/>
      <c r="Q60" s="926"/>
      <c r="R60" s="1966"/>
      <c r="S60" s="1966"/>
      <c r="T60" s="913"/>
      <c r="U60" s="42"/>
      <c r="V60" s="42"/>
    </row>
    <row r="61" spans="1:22" s="6" customFormat="1" ht="12.75" customHeight="1" x14ac:dyDescent="0.2">
      <c r="A61" s="1941"/>
      <c r="C61" s="912" t="s">
        <v>3</v>
      </c>
      <c r="D61" s="911" t="s">
        <v>88</v>
      </c>
      <c r="E61" s="263"/>
      <c r="F61" s="263"/>
      <c r="G61" s="263"/>
      <c r="H61" s="59" t="s">
        <v>7</v>
      </c>
      <c r="I61" s="911" t="s">
        <v>89</v>
      </c>
      <c r="J61" s="263"/>
      <c r="K61" s="263"/>
      <c r="L61" s="263"/>
      <c r="M61" s="59" t="s">
        <v>31</v>
      </c>
      <c r="N61" s="911" t="s">
        <v>90</v>
      </c>
      <c r="O61" s="925"/>
      <c r="P61" s="263"/>
      <c r="Q61" s="59"/>
      <c r="R61" s="911"/>
      <c r="S61" s="925"/>
      <c r="T61" s="913"/>
    </row>
    <row r="62" spans="1:22" s="6" customFormat="1" ht="12.75" customHeight="1" x14ac:dyDescent="0.2">
      <c r="A62" s="1941"/>
      <c r="C62" s="912" t="s">
        <v>4</v>
      </c>
      <c r="D62" s="911" t="s">
        <v>91</v>
      </c>
      <c r="E62" s="263"/>
      <c r="F62" s="263"/>
      <c r="G62" s="263"/>
      <c r="H62" s="59" t="s">
        <v>8</v>
      </c>
      <c r="I62" s="911" t="s">
        <v>92</v>
      </c>
      <c r="J62" s="263"/>
      <c r="K62" s="263"/>
      <c r="L62" s="263"/>
      <c r="M62" s="263"/>
      <c r="N62" s="263"/>
      <c r="O62" s="263"/>
      <c r="P62" s="263"/>
      <c r="Q62" s="263"/>
      <c r="R62" s="263"/>
      <c r="S62" s="263"/>
      <c r="T62" s="913"/>
    </row>
    <row r="63" spans="1:22" s="6" customFormat="1" ht="12.75" customHeight="1" thickBot="1" x14ac:dyDescent="0.25">
      <c r="A63" s="1941"/>
      <c r="C63" s="927"/>
      <c r="D63" s="928"/>
      <c r="E63" s="928"/>
      <c r="F63" s="928"/>
      <c r="G63" s="928"/>
      <c r="H63" s="928"/>
      <c r="I63" s="928"/>
      <c r="J63" s="928"/>
      <c r="K63" s="928"/>
      <c r="L63" s="928"/>
      <c r="M63" s="928"/>
      <c r="N63" s="928"/>
      <c r="O63" s="928"/>
      <c r="P63" s="928"/>
      <c r="Q63" s="928"/>
      <c r="R63" s="928"/>
      <c r="S63" s="928"/>
      <c r="T63" s="929"/>
      <c r="V63" s="1421"/>
    </row>
    <row r="64" spans="1:22" s="6" customFormat="1" ht="18.75" customHeight="1" x14ac:dyDescent="0.3">
      <c r="A64" s="1941"/>
      <c r="C64" s="1952" t="s">
        <v>95</v>
      </c>
      <c r="D64" s="1953"/>
      <c r="E64" s="1953"/>
      <c r="F64" s="1953"/>
      <c r="G64" s="1953"/>
      <c r="H64" s="1953"/>
      <c r="I64" s="1953"/>
      <c r="J64" s="1953"/>
      <c r="K64" s="1953"/>
      <c r="L64" s="1953"/>
      <c r="M64" s="1953"/>
      <c r="N64" s="1953"/>
      <c r="O64" s="1953"/>
      <c r="P64" s="1953"/>
      <c r="Q64" s="1953"/>
      <c r="R64" s="1953"/>
      <c r="S64" s="1953"/>
      <c r="T64" s="1954"/>
      <c r="V64" s="1420"/>
    </row>
    <row r="65" spans="1:22" s="6" customFormat="1" ht="15.75" customHeight="1" x14ac:dyDescent="0.2">
      <c r="A65" s="1941"/>
      <c r="C65" s="1955"/>
      <c r="D65" s="1956"/>
      <c r="E65" s="1956"/>
      <c r="F65" s="1956"/>
      <c r="G65" s="1956"/>
      <c r="H65" s="1956"/>
      <c r="I65" s="1956"/>
      <c r="J65" s="1956"/>
      <c r="K65" s="1956"/>
      <c r="L65" s="1956"/>
      <c r="M65" s="1956"/>
      <c r="N65" s="1956"/>
      <c r="O65" s="1956"/>
      <c r="P65" s="1956"/>
      <c r="Q65" s="1956"/>
      <c r="R65" s="1956"/>
      <c r="S65" s="1956"/>
      <c r="T65" s="1957"/>
    </row>
    <row r="66" spans="1:22" s="6" customFormat="1" ht="12.75" customHeight="1" x14ac:dyDescent="0.2">
      <c r="A66" s="1941"/>
      <c r="C66" s="1958" t="s">
        <v>9</v>
      </c>
      <c r="D66" s="1959"/>
      <c r="E66" s="1959"/>
      <c r="F66" s="1959"/>
      <c r="G66" s="1959"/>
      <c r="H66" s="1959"/>
      <c r="I66" s="1959"/>
      <c r="J66" s="1959"/>
      <c r="K66" s="1959"/>
      <c r="L66" s="1959"/>
      <c r="M66" s="1959"/>
      <c r="N66" s="1959"/>
      <c r="O66" s="1959"/>
      <c r="P66" s="1959"/>
      <c r="Q66" s="1959"/>
      <c r="R66" s="1959"/>
      <c r="S66" s="1959"/>
      <c r="T66" s="1960"/>
    </row>
    <row r="67" spans="1:22" s="6" customFormat="1" ht="15" customHeight="1" thickBot="1" x14ac:dyDescent="0.25">
      <c r="A67" s="1941"/>
      <c r="C67" s="1961"/>
      <c r="D67" s="1962"/>
      <c r="E67" s="1962"/>
      <c r="F67" s="1962"/>
      <c r="G67" s="1962"/>
      <c r="H67" s="1962"/>
      <c r="I67" s="1962"/>
      <c r="J67" s="1962"/>
      <c r="K67" s="1962"/>
      <c r="L67" s="1962"/>
      <c r="M67" s="1962"/>
      <c r="N67" s="1962"/>
      <c r="O67" s="1962"/>
      <c r="P67" s="1962"/>
      <c r="Q67" s="1962"/>
      <c r="R67" s="1962"/>
      <c r="S67" s="1962"/>
      <c r="T67" s="1963"/>
    </row>
    <row r="68" spans="1:22" s="6" customFormat="1" ht="12.75" x14ac:dyDescent="0.2">
      <c r="A68" s="1941"/>
      <c r="K68" s="903"/>
    </row>
    <row r="69" spans="1:22" s="6" customFormat="1" ht="12.75" x14ac:dyDescent="0.2">
      <c r="A69" s="805"/>
      <c r="B69" s="1598">
        <v>9</v>
      </c>
      <c r="C69" s="1598">
        <v>9</v>
      </c>
      <c r="D69" s="1598">
        <v>9</v>
      </c>
      <c r="E69" s="1598">
        <v>9</v>
      </c>
      <c r="F69" s="1598">
        <v>9</v>
      </c>
      <c r="G69" s="1598">
        <v>9</v>
      </c>
      <c r="H69" s="1598">
        <v>9</v>
      </c>
      <c r="I69" s="1598">
        <v>9</v>
      </c>
      <c r="J69" s="1598">
        <v>9</v>
      </c>
      <c r="K69" s="1598">
        <v>9</v>
      </c>
      <c r="L69" s="1598">
        <v>9</v>
      </c>
      <c r="M69" s="1598">
        <v>9</v>
      </c>
      <c r="N69" s="1598">
        <v>9</v>
      </c>
      <c r="O69" s="1598">
        <v>9</v>
      </c>
      <c r="P69" s="1598">
        <v>9</v>
      </c>
      <c r="Q69" s="1598">
        <v>9</v>
      </c>
      <c r="R69" s="1598">
        <v>9</v>
      </c>
      <c r="S69" s="1598">
        <v>9</v>
      </c>
      <c r="T69" s="1598">
        <v>9</v>
      </c>
      <c r="U69" s="1598">
        <v>9</v>
      </c>
      <c r="V69" s="1597" t="s">
        <v>997</v>
      </c>
    </row>
    <row r="70" spans="1:22" ht="15.75" thickBot="1" x14ac:dyDescent="0.3">
      <c r="B70" s="1599">
        <f t="shared" ref="B70:T70" ca="1" si="0">CELL("largeur",B70)</f>
        <v>9</v>
      </c>
      <c r="C70" s="1599">
        <f t="shared" ca="1" si="0"/>
        <v>9</v>
      </c>
      <c r="D70" s="1599">
        <f t="shared" ca="1" si="0"/>
        <v>9</v>
      </c>
      <c r="E70" s="1599">
        <f t="shared" ca="1" si="0"/>
        <v>9</v>
      </c>
      <c r="F70" s="1599">
        <f t="shared" ca="1" si="0"/>
        <v>9</v>
      </c>
      <c r="G70" s="1599">
        <f t="shared" ca="1" si="0"/>
        <v>9</v>
      </c>
      <c r="H70" s="1599">
        <f t="shared" ca="1" si="0"/>
        <v>9</v>
      </c>
      <c r="I70" s="1599">
        <f t="shared" ca="1" si="0"/>
        <v>9</v>
      </c>
      <c r="J70" s="1599">
        <f t="shared" ca="1" si="0"/>
        <v>9</v>
      </c>
      <c r="K70" s="1599">
        <f t="shared" ca="1" si="0"/>
        <v>9</v>
      </c>
      <c r="L70" s="1599">
        <f t="shared" ca="1" si="0"/>
        <v>9</v>
      </c>
      <c r="M70" s="1599">
        <f t="shared" ca="1" si="0"/>
        <v>9</v>
      </c>
      <c r="N70" s="1599">
        <f t="shared" ca="1" si="0"/>
        <v>9</v>
      </c>
      <c r="O70" s="1599">
        <f t="shared" ca="1" si="0"/>
        <v>9</v>
      </c>
      <c r="P70" s="1599">
        <f t="shared" ca="1" si="0"/>
        <v>9</v>
      </c>
      <c r="Q70" s="1599">
        <f ca="1">CELL("largeur",Q70)</f>
        <v>9</v>
      </c>
      <c r="R70" s="1599">
        <f t="shared" ca="1" si="0"/>
        <v>9</v>
      </c>
      <c r="S70" s="1599">
        <f t="shared" ca="1" si="0"/>
        <v>9</v>
      </c>
      <c r="T70" s="1599">
        <f t="shared" ca="1" si="0"/>
        <v>9</v>
      </c>
      <c r="U70" s="1599">
        <f t="shared" ref="U70" ca="1" si="1">CELL("largeur",U70)</f>
        <v>9</v>
      </c>
      <c r="V70" s="1597" t="s">
        <v>998</v>
      </c>
    </row>
  </sheetData>
  <mergeCells count="137">
    <mergeCell ref="S58:T58"/>
    <mergeCell ref="N59:O60"/>
    <mergeCell ref="O51:P53"/>
    <mergeCell ref="O54:P55"/>
    <mergeCell ref="O56:P56"/>
    <mergeCell ref="O57:P57"/>
    <mergeCell ref="Q51:R53"/>
    <mergeCell ref="Q54:R55"/>
    <mergeCell ref="Q56:R56"/>
    <mergeCell ref="Q57:R57"/>
    <mergeCell ref="G56:H56"/>
    <mergeCell ref="G57:H57"/>
    <mergeCell ref="I51:J53"/>
    <mergeCell ref="I54:J55"/>
    <mergeCell ref="I57:J57"/>
    <mergeCell ref="I56:J56"/>
    <mergeCell ref="S51:T53"/>
    <mergeCell ref="S54:T55"/>
    <mergeCell ref="S56:T56"/>
    <mergeCell ref="S57:T57"/>
    <mergeCell ref="K51:L53"/>
    <mergeCell ref="K54:L55"/>
    <mergeCell ref="K56:L56"/>
    <mergeCell ref="K57:L57"/>
    <mergeCell ref="M51:N53"/>
    <mergeCell ref="M54:N55"/>
    <mergeCell ref="M56:N56"/>
    <mergeCell ref="M57:N57"/>
    <mergeCell ref="C49:T50"/>
    <mergeCell ref="M46:N46"/>
    <mergeCell ref="C51:D53"/>
    <mergeCell ref="C54:D55"/>
    <mergeCell ref="E51:F53"/>
    <mergeCell ref="E54:F55"/>
    <mergeCell ref="G51:H53"/>
    <mergeCell ref="G54:H55"/>
    <mergeCell ref="K39:L41"/>
    <mergeCell ref="M39:N41"/>
    <mergeCell ref="O39:P41"/>
    <mergeCell ref="G42:H43"/>
    <mergeCell ref="G45:H45"/>
    <mergeCell ref="G46:H46"/>
    <mergeCell ref="I42:J43"/>
    <mergeCell ref="I46:J46"/>
    <mergeCell ref="I45:J45"/>
    <mergeCell ref="K42:L43"/>
    <mergeCell ref="G39:H41"/>
    <mergeCell ref="Q47:R47"/>
    <mergeCell ref="Q48:R48"/>
    <mergeCell ref="S42:T43"/>
    <mergeCell ref="S44:T44"/>
    <mergeCell ref="S45:T45"/>
    <mergeCell ref="S47:T47"/>
    <mergeCell ref="K45:L45"/>
    <mergeCell ref="K46:L46"/>
    <mergeCell ref="M42:N43"/>
    <mergeCell ref="O42:P43"/>
    <mergeCell ref="O45:P45"/>
    <mergeCell ref="O46:P46"/>
    <mergeCell ref="C44:D44"/>
    <mergeCell ref="C45:D45"/>
    <mergeCell ref="C46:D46"/>
    <mergeCell ref="E42:F43"/>
    <mergeCell ref="E45:F45"/>
    <mergeCell ref="B32:V33"/>
    <mergeCell ref="C39:D41"/>
    <mergeCell ref="E39:F41"/>
    <mergeCell ref="Q42:R43"/>
    <mergeCell ref="Q45:R45"/>
    <mergeCell ref="Q46:R46"/>
    <mergeCell ref="I39:J41"/>
    <mergeCell ref="E46:F46"/>
    <mergeCell ref="S39:T41"/>
    <mergeCell ref="Q39:R41"/>
    <mergeCell ref="C36:T37"/>
    <mergeCell ref="S46:T46"/>
    <mergeCell ref="B30:V31"/>
    <mergeCell ref="A34:A68"/>
    <mergeCell ref="B34:V35"/>
    <mergeCell ref="Q20:R20"/>
    <mergeCell ref="T20:U21"/>
    <mergeCell ref="E21:F21"/>
    <mergeCell ref="G21:H21"/>
    <mergeCell ref="Q21:R21"/>
    <mergeCell ref="E20:F20"/>
    <mergeCell ref="G20:H20"/>
    <mergeCell ref="I20:J20"/>
    <mergeCell ref="K20:L20"/>
    <mergeCell ref="M20:N20"/>
    <mergeCell ref="O20:P20"/>
    <mergeCell ref="C64:T65"/>
    <mergeCell ref="C66:T67"/>
    <mergeCell ref="E25:G26"/>
    <mergeCell ref="R59:S60"/>
    <mergeCell ref="C56:D56"/>
    <mergeCell ref="C57:D57"/>
    <mergeCell ref="E56:F56"/>
    <mergeCell ref="E57:F57"/>
    <mergeCell ref="M45:N45"/>
    <mergeCell ref="C42:D43"/>
    <mergeCell ref="G14:H14"/>
    <mergeCell ref="I14:J14"/>
    <mergeCell ref="K14:L14"/>
    <mergeCell ref="M14:N14"/>
    <mergeCell ref="S15:U19"/>
    <mergeCell ref="C18:D19"/>
    <mergeCell ref="E18:F19"/>
    <mergeCell ref="G18:H19"/>
    <mergeCell ref="I18:J19"/>
    <mergeCell ref="K18:L19"/>
    <mergeCell ref="M18:N19"/>
    <mergeCell ref="O18:P19"/>
    <mergeCell ref="Q18:R19"/>
    <mergeCell ref="M21:P21"/>
    <mergeCell ref="I13:J13"/>
    <mergeCell ref="C4:T5"/>
    <mergeCell ref="C8:L11"/>
    <mergeCell ref="O8:P9"/>
    <mergeCell ref="Q8:R9"/>
    <mergeCell ref="S8:T9"/>
    <mergeCell ref="O10:P11"/>
    <mergeCell ref="Q10:R11"/>
    <mergeCell ref="S10:T11"/>
    <mergeCell ref="M9:N11"/>
    <mergeCell ref="M8:N8"/>
    <mergeCell ref="O14:P14"/>
    <mergeCell ref="Q14:R14"/>
    <mergeCell ref="C15:D17"/>
    <mergeCell ref="E15:F17"/>
    <mergeCell ref="G15:H17"/>
    <mergeCell ref="I15:J17"/>
    <mergeCell ref="K15:L17"/>
    <mergeCell ref="M15:N17"/>
    <mergeCell ref="O15:P17"/>
    <mergeCell ref="Q15:R17"/>
    <mergeCell ref="C14:D14"/>
    <mergeCell ref="E14:F1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4399C-F4E2-4C98-B8C4-E2257A7BFCE7}">
  <dimension ref="A1:O104"/>
  <sheetViews>
    <sheetView topLeftCell="A5" workbookViewId="0">
      <selection activeCell="O28" sqref="O28"/>
    </sheetView>
  </sheetViews>
  <sheetFormatPr baseColWidth="10" defaultRowHeight="15" x14ac:dyDescent="0.25"/>
  <cols>
    <col min="1" max="1" width="3.7109375" customWidth="1"/>
    <col min="2" max="14" width="11.7109375" customWidth="1"/>
  </cols>
  <sheetData>
    <row r="1" spans="1:15" x14ac:dyDescent="0.25">
      <c r="A1" s="1409">
        <v>3</v>
      </c>
      <c r="B1" s="1409">
        <v>11</v>
      </c>
      <c r="C1" s="1409">
        <v>11</v>
      </c>
      <c r="D1" s="1409">
        <v>11</v>
      </c>
      <c r="E1" s="1409">
        <v>11</v>
      </c>
      <c r="F1" s="1409">
        <v>11</v>
      </c>
      <c r="G1" s="1409">
        <v>11</v>
      </c>
      <c r="H1" s="1409">
        <v>11</v>
      </c>
      <c r="I1" s="1409">
        <v>11</v>
      </c>
      <c r="J1" s="1409">
        <v>11</v>
      </c>
      <c r="K1" s="1409">
        <v>11</v>
      </c>
      <c r="L1" s="1409">
        <v>11</v>
      </c>
      <c r="M1" s="1409">
        <v>11</v>
      </c>
      <c r="N1" s="1409">
        <v>11</v>
      </c>
      <c r="O1" s="1410" t="s">
        <v>904</v>
      </c>
    </row>
    <row r="2" spans="1:15" x14ac:dyDescent="0.25">
      <c r="A2" s="805"/>
      <c r="B2" s="805"/>
      <c r="C2" s="45"/>
      <c r="D2" s="45"/>
      <c r="E2" s="45"/>
      <c r="F2" s="45"/>
      <c r="G2" s="45"/>
      <c r="H2" s="45"/>
      <c r="I2" s="45"/>
      <c r="J2" s="45"/>
      <c r="K2" s="45"/>
      <c r="L2" s="45"/>
      <c r="M2" s="45"/>
      <c r="N2" s="45"/>
      <c r="O2" s="6"/>
    </row>
    <row r="3" spans="1:15" ht="23.25" x14ac:dyDescent="0.25">
      <c r="A3" s="989">
        <f>ROW()</f>
        <v>3</v>
      </c>
      <c r="B3" s="2025" t="s">
        <v>97</v>
      </c>
      <c r="C3" s="2025"/>
      <c r="D3" s="2025"/>
      <c r="E3" s="2025"/>
      <c r="F3" s="2025"/>
      <c r="G3" s="2025"/>
      <c r="H3" s="2025"/>
      <c r="I3" s="2025"/>
      <c r="J3" s="2025"/>
      <c r="K3" s="2025"/>
      <c r="L3" s="2025"/>
      <c r="M3" s="2025"/>
      <c r="N3" s="2025"/>
      <c r="O3" s="6"/>
    </row>
    <row r="4" spans="1:15" ht="15.75" x14ac:dyDescent="0.25">
      <c r="A4" s="49"/>
      <c r="B4" s="49"/>
      <c r="C4" s="49"/>
      <c r="D4" s="49"/>
      <c r="E4" s="49"/>
      <c r="F4" s="49"/>
      <c r="G4" s="49"/>
      <c r="H4" s="49"/>
      <c r="I4" s="49"/>
      <c r="J4" s="49"/>
      <c r="K4" s="49"/>
      <c r="L4" s="49"/>
      <c r="M4" s="49"/>
      <c r="N4" s="49"/>
      <c r="O4" s="6"/>
    </row>
    <row r="5" spans="1:15" ht="15.75" x14ac:dyDescent="0.25">
      <c r="A5" s="49"/>
      <c r="B5" s="2026" t="s">
        <v>98</v>
      </c>
      <c r="C5" s="2026"/>
      <c r="D5" s="2026"/>
      <c r="E5" s="2026"/>
      <c r="F5" s="2026"/>
      <c r="G5" s="2026"/>
      <c r="H5" s="2026"/>
      <c r="I5" s="2026"/>
      <c r="J5" s="2026"/>
      <c r="K5" s="2026"/>
      <c r="L5" s="2026"/>
      <c r="M5" s="2026"/>
      <c r="N5" s="2026"/>
      <c r="O5" s="6"/>
    </row>
    <row r="6" spans="1:15" ht="15.75" x14ac:dyDescent="0.25">
      <c r="A6" s="49"/>
      <c r="B6" s="2026"/>
      <c r="C6" s="2026"/>
      <c r="D6" s="2026"/>
      <c r="E6" s="2026"/>
      <c r="F6" s="2026"/>
      <c r="G6" s="2026"/>
      <c r="H6" s="2026"/>
      <c r="I6" s="2026"/>
      <c r="J6" s="2026"/>
      <c r="K6" s="2026"/>
      <c r="L6" s="2026"/>
      <c r="M6" s="2026"/>
      <c r="N6" s="2026"/>
      <c r="O6" s="6"/>
    </row>
    <row r="7" spans="1:15" ht="15.75" x14ac:dyDescent="0.25">
      <c r="A7" s="1418"/>
      <c r="B7" s="1418"/>
      <c r="C7" s="1418"/>
      <c r="D7" s="1418"/>
      <c r="E7" s="1418"/>
      <c r="F7" s="1418"/>
      <c r="G7" s="1418"/>
      <c r="H7" s="1418"/>
      <c r="I7" s="1418"/>
      <c r="J7" s="1418"/>
      <c r="K7" s="1418"/>
      <c r="L7" s="1418"/>
      <c r="M7" s="1418"/>
      <c r="N7" s="1418"/>
      <c r="O7" s="6"/>
    </row>
    <row r="8" spans="1:15" x14ac:dyDescent="0.25">
      <c r="A8" s="42"/>
      <c r="B8" s="6"/>
      <c r="C8" s="42"/>
      <c r="D8" s="42"/>
      <c r="E8" s="42"/>
      <c r="F8" s="42"/>
      <c r="G8" s="42"/>
      <c r="H8" s="42"/>
      <c r="I8" s="42"/>
      <c r="J8" s="42"/>
      <c r="K8" s="42"/>
      <c r="L8" s="42"/>
      <c r="M8" s="6"/>
      <c r="N8" s="42"/>
      <c r="O8" s="6"/>
    </row>
    <row r="9" spans="1:15" x14ac:dyDescent="0.25">
      <c r="A9" s="676"/>
      <c r="B9" s="676"/>
      <c r="C9" s="2027" t="s">
        <v>905</v>
      </c>
      <c r="D9" s="2027"/>
      <c r="E9" s="2027"/>
      <c r="F9" s="2027"/>
      <c r="G9" s="2027"/>
      <c r="H9" s="2027"/>
      <c r="I9" s="2027"/>
      <c r="J9" s="2027"/>
      <c r="K9" s="2027"/>
      <c r="L9" s="2027"/>
      <c r="M9" s="2027"/>
      <c r="N9" s="42"/>
      <c r="O9" s="6"/>
    </row>
    <row r="10" spans="1:15" x14ac:dyDescent="0.25">
      <c r="A10" s="676"/>
      <c r="B10" s="676"/>
      <c r="C10" s="2027"/>
      <c r="D10" s="2027"/>
      <c r="E10" s="2027"/>
      <c r="F10" s="2027"/>
      <c r="G10" s="2027"/>
      <c r="H10" s="2027"/>
      <c r="I10" s="2027"/>
      <c r="J10" s="2027"/>
      <c r="K10" s="2027"/>
      <c r="L10" s="2027"/>
      <c r="M10" s="2027"/>
      <c r="N10" s="42"/>
      <c r="O10" s="6"/>
    </row>
    <row r="11" spans="1:15" x14ac:dyDescent="0.25">
      <c r="A11" s="676"/>
      <c r="B11" s="676"/>
      <c r="C11" s="676"/>
      <c r="D11" s="676"/>
      <c r="E11" s="676"/>
      <c r="F11" s="676"/>
      <c r="G11" s="676"/>
      <c r="H11" s="676"/>
      <c r="I11" s="676"/>
      <c r="J11" s="676"/>
      <c r="K11" s="676"/>
      <c r="L11" s="676"/>
      <c r="M11" s="6"/>
      <c r="N11" s="42"/>
      <c r="O11" s="6"/>
    </row>
    <row r="12" spans="1:15" x14ac:dyDescent="0.25">
      <c r="A12" s="6"/>
      <c r="B12" s="2028" t="s">
        <v>913</v>
      </c>
      <c r="C12" s="2028"/>
      <c r="D12" s="2028"/>
      <c r="E12" s="2028"/>
      <c r="F12" s="2028"/>
      <c r="G12" s="2028"/>
      <c r="H12" s="2028"/>
      <c r="I12" s="2028"/>
      <c r="J12" s="2028"/>
      <c r="K12" s="2028"/>
      <c r="L12" s="2028"/>
      <c r="M12" s="2028"/>
      <c r="N12" s="2028"/>
      <c r="O12" s="6"/>
    </row>
    <row r="13" spans="1:15" x14ac:dyDescent="0.25">
      <c r="A13" s="6"/>
      <c r="B13" s="2028"/>
      <c r="C13" s="2028"/>
      <c r="D13" s="2028"/>
      <c r="E13" s="2028"/>
      <c r="F13" s="2028"/>
      <c r="G13" s="2028"/>
      <c r="H13" s="2028"/>
      <c r="I13" s="2028"/>
      <c r="J13" s="2028"/>
      <c r="K13" s="2028"/>
      <c r="L13" s="2028"/>
      <c r="M13" s="2028"/>
      <c r="N13" s="2028"/>
      <c r="O13" s="6"/>
    </row>
    <row r="14" spans="1:15" x14ac:dyDescent="0.25">
      <c r="A14" s="6"/>
      <c r="B14" s="2028"/>
      <c r="C14" s="2028"/>
      <c r="D14" s="2028"/>
      <c r="E14" s="2028"/>
      <c r="F14" s="2028"/>
      <c r="G14" s="2028"/>
      <c r="H14" s="2028"/>
      <c r="I14" s="2028"/>
      <c r="J14" s="2028"/>
      <c r="K14" s="2028"/>
      <c r="L14" s="2028"/>
      <c r="M14" s="2028"/>
      <c r="N14" s="2028"/>
      <c r="O14" s="6"/>
    </row>
    <row r="15" spans="1:15" x14ac:dyDescent="0.25">
      <c r="A15" s="676"/>
      <c r="B15" s="676"/>
      <c r="C15" s="676"/>
      <c r="D15" s="676"/>
      <c r="E15" s="676"/>
      <c r="F15" s="676"/>
      <c r="G15" s="676"/>
      <c r="H15" s="676"/>
      <c r="I15" s="676"/>
      <c r="J15" s="676"/>
      <c r="K15" s="676"/>
      <c r="L15" s="676"/>
      <c r="M15" s="6"/>
      <c r="N15" s="42"/>
      <c r="O15" s="6"/>
    </row>
    <row r="16" spans="1:15" ht="15.75" thickBot="1" x14ac:dyDescent="0.3">
      <c r="A16" s="676"/>
      <c r="B16" s="676"/>
      <c r="C16" s="676"/>
      <c r="D16" s="676"/>
      <c r="E16" s="676"/>
      <c r="F16" s="676"/>
      <c r="G16" s="676"/>
      <c r="H16" s="676"/>
      <c r="I16" s="676"/>
      <c r="J16" s="676"/>
      <c r="K16" s="676"/>
      <c r="L16" s="676"/>
      <c r="M16" s="6"/>
      <c r="N16" s="42"/>
      <c r="O16" s="6"/>
    </row>
    <row r="17" spans="1:15" x14ac:dyDescent="0.25">
      <c r="A17" s="2029" t="s">
        <v>0</v>
      </c>
      <c r="B17" s="1848" t="s">
        <v>99</v>
      </c>
      <c r="C17" s="1848"/>
      <c r="D17" s="1848"/>
      <c r="E17" s="1848"/>
      <c r="F17" s="1848"/>
      <c r="G17" s="1848"/>
      <c r="H17" s="1848"/>
      <c r="I17" s="1848"/>
      <c r="J17" s="1848"/>
      <c r="K17" s="1848"/>
      <c r="L17" s="1848"/>
      <c r="M17" s="1848"/>
      <c r="N17" s="1849"/>
      <c r="O17" s="6"/>
    </row>
    <row r="18" spans="1:15" x14ac:dyDescent="0.25">
      <c r="A18" s="2030"/>
      <c r="B18" s="1851"/>
      <c r="C18" s="1851"/>
      <c r="D18" s="1851"/>
      <c r="E18" s="1851"/>
      <c r="F18" s="1851"/>
      <c r="G18" s="1851"/>
      <c r="H18" s="1851"/>
      <c r="I18" s="1851"/>
      <c r="J18" s="1851"/>
      <c r="K18" s="1851"/>
      <c r="L18" s="1851"/>
      <c r="M18" s="1851"/>
      <c r="N18" s="1852"/>
      <c r="O18" s="6"/>
    </row>
    <row r="19" spans="1:15" x14ac:dyDescent="0.25">
      <c r="A19" s="2030"/>
      <c r="B19" s="1851"/>
      <c r="C19" s="1851"/>
      <c r="D19" s="1851"/>
      <c r="E19" s="1851"/>
      <c r="F19" s="1851"/>
      <c r="G19" s="1851"/>
      <c r="H19" s="1851"/>
      <c r="I19" s="1851"/>
      <c r="J19" s="1851"/>
      <c r="K19" s="1851"/>
      <c r="L19" s="1851"/>
      <c r="M19" s="1851"/>
      <c r="N19" s="1852"/>
      <c r="O19" s="6"/>
    </row>
    <row r="20" spans="1:15" ht="18.75" x14ac:dyDescent="0.25">
      <c r="A20" s="1941" t="s">
        <v>73</v>
      </c>
      <c r="B20" s="1413"/>
      <c r="C20" s="2052" t="s">
        <v>77</v>
      </c>
      <c r="D20" s="2052"/>
      <c r="E20" s="2052"/>
      <c r="F20" s="2052"/>
      <c r="G20" s="2052"/>
      <c r="H20" s="2052"/>
      <c r="I20" s="2052"/>
      <c r="J20" s="2052"/>
      <c r="K20" s="2052"/>
      <c r="L20" s="2052"/>
      <c r="M20" s="2052"/>
      <c r="N20" s="218"/>
      <c r="O20" s="6"/>
    </row>
    <row r="21" spans="1:15" ht="15.75" x14ac:dyDescent="0.25">
      <c r="A21" s="1941"/>
      <c r="B21" s="1413"/>
      <c r="C21" s="2053" t="s">
        <v>78</v>
      </c>
      <c r="D21" s="2053"/>
      <c r="E21" s="2053"/>
      <c r="F21" s="2053"/>
      <c r="G21" s="2053"/>
      <c r="H21" s="2053"/>
      <c r="I21" s="2053"/>
      <c r="J21" s="2053"/>
      <c r="K21" s="2053"/>
      <c r="L21" s="2053"/>
      <c r="M21" s="2053"/>
      <c r="N21" s="218"/>
      <c r="O21" s="6"/>
    </row>
    <row r="22" spans="1:15" x14ac:dyDescent="0.25">
      <c r="A22" s="1941"/>
      <c r="B22" s="1413"/>
      <c r="C22" s="2054" t="s">
        <v>80</v>
      </c>
      <c r="D22" s="2054"/>
      <c r="E22" s="2054"/>
      <c r="F22" s="2054"/>
      <c r="G22" s="2054"/>
      <c r="H22" s="2054"/>
      <c r="I22" s="2054"/>
      <c r="J22" s="2054"/>
      <c r="K22" s="2054"/>
      <c r="L22" s="2054"/>
      <c r="M22" s="2054"/>
      <c r="N22" s="218"/>
      <c r="O22" s="6"/>
    </row>
    <row r="23" spans="1:15" ht="15.75" thickBot="1" x14ac:dyDescent="0.3">
      <c r="A23" s="1941"/>
      <c r="B23" s="1413"/>
      <c r="C23" s="2055"/>
      <c r="D23" s="2055"/>
      <c r="E23" s="2055"/>
      <c r="F23" s="2055"/>
      <c r="G23" s="2055"/>
      <c r="H23" s="2055"/>
      <c r="I23" s="2055"/>
      <c r="J23" s="2055"/>
      <c r="K23" s="2055"/>
      <c r="L23" s="2055"/>
      <c r="M23" s="2055"/>
      <c r="N23" s="218"/>
      <c r="O23" s="6"/>
    </row>
    <row r="24" spans="1:15" ht="15.75" x14ac:dyDescent="0.25">
      <c r="A24" s="1941"/>
      <c r="B24" s="1413"/>
      <c r="C24" s="965"/>
      <c r="D24" s="2056" t="s">
        <v>17</v>
      </c>
      <c r="E24" s="2056"/>
      <c r="F24" s="2056"/>
      <c r="G24" s="2056"/>
      <c r="H24" s="2056"/>
      <c r="I24" s="2056"/>
      <c r="J24" s="2056"/>
      <c r="K24" s="2056"/>
      <c r="L24" s="2056"/>
      <c r="M24" s="2056"/>
      <c r="N24" s="218"/>
      <c r="O24" s="6"/>
    </row>
    <row r="25" spans="1:15" x14ac:dyDescent="0.25">
      <c r="A25" s="1941"/>
      <c r="B25" s="1413"/>
      <c r="C25" s="2035" t="s">
        <v>56</v>
      </c>
      <c r="D25" s="1928" t="s">
        <v>57</v>
      </c>
      <c r="E25" s="1928" t="s">
        <v>58</v>
      </c>
      <c r="F25" s="1929" t="s">
        <v>59</v>
      </c>
      <c r="G25" s="2036" t="s">
        <v>60</v>
      </c>
      <c r="H25" s="2031" t="s">
        <v>61</v>
      </c>
      <c r="I25" s="2031" t="s">
        <v>62</v>
      </c>
      <c r="J25" s="1009"/>
      <c r="K25" s="1009"/>
      <c r="L25" s="2032" t="s">
        <v>63</v>
      </c>
      <c r="M25" s="1929" t="s">
        <v>82</v>
      </c>
      <c r="N25" s="218"/>
      <c r="O25" s="6"/>
    </row>
    <row r="26" spans="1:15" x14ac:dyDescent="0.25">
      <c r="A26" s="1941"/>
      <c r="B26" s="1413"/>
      <c r="C26" s="2035"/>
      <c r="D26" s="1928"/>
      <c r="E26" s="1928"/>
      <c r="F26" s="1929"/>
      <c r="G26" s="2036"/>
      <c r="H26" s="2031"/>
      <c r="I26" s="2031"/>
      <c r="J26" s="1009"/>
      <c r="K26" s="1009"/>
      <c r="L26" s="2032"/>
      <c r="M26" s="1929"/>
      <c r="N26" s="218"/>
      <c r="O26" s="6"/>
    </row>
    <row r="27" spans="1:15" x14ac:dyDescent="0.25">
      <c r="A27" s="1941"/>
      <c r="B27" s="1413"/>
      <c r="C27" s="2035"/>
      <c r="D27" s="1928"/>
      <c r="E27" s="1928"/>
      <c r="F27" s="1929"/>
      <c r="G27" s="2036"/>
      <c r="H27" s="2031"/>
      <c r="I27" s="2031"/>
      <c r="J27" s="1009"/>
      <c r="K27" s="1009"/>
      <c r="L27" s="2032"/>
      <c r="M27" s="1929"/>
      <c r="N27" s="218"/>
      <c r="O27" s="6"/>
    </row>
    <row r="28" spans="1:15" ht="15.75" x14ac:dyDescent="0.25">
      <c r="A28" s="1941"/>
      <c r="B28" s="1413"/>
      <c r="C28" s="3" t="s">
        <v>15</v>
      </c>
      <c r="D28" s="3" t="s">
        <v>15</v>
      </c>
      <c r="E28" s="3" t="s">
        <v>15</v>
      </c>
      <c r="F28" s="3" t="s">
        <v>15</v>
      </c>
      <c r="G28" s="3" t="s">
        <v>15</v>
      </c>
      <c r="H28" s="3" t="s">
        <v>15</v>
      </c>
      <c r="I28" s="3" t="s">
        <v>15</v>
      </c>
      <c r="J28" s="3"/>
      <c r="K28" s="3"/>
      <c r="L28" s="575"/>
      <c r="M28" s="1008"/>
      <c r="N28" s="218"/>
      <c r="O28" s="6"/>
    </row>
    <row r="29" spans="1:15" ht="15.75" x14ac:dyDescent="0.25">
      <c r="A29" s="1941"/>
      <c r="B29" s="1413"/>
      <c r="C29" s="2033">
        <v>1</v>
      </c>
      <c r="D29" s="1935">
        <v>32.5</v>
      </c>
      <c r="E29" s="1935">
        <v>53</v>
      </c>
      <c r="F29" s="1936">
        <v>2.5</v>
      </c>
      <c r="G29" s="2034">
        <v>2.5</v>
      </c>
      <c r="H29" s="2034">
        <v>5</v>
      </c>
      <c r="I29" s="2034">
        <v>5</v>
      </c>
      <c r="J29" s="1417"/>
      <c r="K29" s="1417"/>
      <c r="L29" s="2038">
        <f>(L36/M41)*M33</f>
        <v>1.7392499999999997</v>
      </c>
      <c r="M29" s="1938">
        <f>(M38/M41)*M33</f>
        <v>1.75</v>
      </c>
      <c r="N29" s="218"/>
      <c r="O29" s="6"/>
    </row>
    <row r="30" spans="1:15" ht="15.75" x14ac:dyDescent="0.25">
      <c r="A30" s="1941"/>
      <c r="B30" s="1413"/>
      <c r="C30" s="2033"/>
      <c r="D30" s="1935"/>
      <c r="E30" s="1935"/>
      <c r="F30" s="1936"/>
      <c r="G30" s="2034"/>
      <c r="H30" s="2034"/>
      <c r="I30" s="2034"/>
      <c r="J30" s="1417"/>
      <c r="K30" s="1417"/>
      <c r="L30" s="2038"/>
      <c r="M30" s="1938"/>
      <c r="N30" s="218"/>
      <c r="O30" s="6"/>
    </row>
    <row r="31" spans="1:15" x14ac:dyDescent="0.25">
      <c r="A31" s="1941"/>
      <c r="B31" s="1413"/>
      <c r="C31" s="1007" t="s">
        <v>1</v>
      </c>
      <c r="D31" s="1007" t="s">
        <v>2</v>
      </c>
      <c r="E31" s="1007" t="s">
        <v>3</v>
      </c>
      <c r="F31" s="1007" t="s">
        <v>7</v>
      </c>
      <c r="G31" s="1007" t="s">
        <v>4</v>
      </c>
      <c r="H31" s="1007" t="s">
        <v>5</v>
      </c>
      <c r="I31" s="1007" t="s">
        <v>6</v>
      </c>
      <c r="J31" s="1007"/>
      <c r="K31" s="1007"/>
      <c r="L31" s="1007" t="s">
        <v>8</v>
      </c>
      <c r="M31" s="1007" t="s">
        <v>30</v>
      </c>
      <c r="N31" s="218"/>
      <c r="O31" s="6"/>
    </row>
    <row r="32" spans="1:15" x14ac:dyDescent="0.25">
      <c r="A32" s="1941"/>
      <c r="B32" s="1413"/>
      <c r="C32" s="999">
        <f>(D29*E29)*C29</f>
        <v>1722.5</v>
      </c>
      <c r="D32" s="999">
        <f>((D29*F29)*2)*C29+((E29*F29)*2)*C29</f>
        <v>427.5</v>
      </c>
      <c r="E32" s="999">
        <f>((D29*H32)*2)*C29+((E29*H32)*2)*C29</f>
        <v>85.5</v>
      </c>
      <c r="F32" s="999">
        <f>((D29*I32)*2)*C29+((E29*I32)*2)*C29</f>
        <v>85.5</v>
      </c>
      <c r="G32" s="1000">
        <f>G29/10</f>
        <v>0.25</v>
      </c>
      <c r="H32" s="1000">
        <f>H29/10</f>
        <v>0.5</v>
      </c>
      <c r="I32" s="1000">
        <f>I29/10</f>
        <v>0.5</v>
      </c>
      <c r="J32" s="1000"/>
      <c r="K32" s="1000"/>
      <c r="L32" s="999">
        <f>SUM(C32:F32)</f>
        <v>2321</v>
      </c>
      <c r="M32" s="1415">
        <f>(C32*F29)/1000</f>
        <v>4.3062500000000004</v>
      </c>
      <c r="N32" s="218"/>
      <c r="O32" s="6"/>
    </row>
    <row r="33" spans="1:15" ht="15.75" thickBot="1" x14ac:dyDescent="0.3">
      <c r="A33" s="1941"/>
      <c r="B33" s="1413"/>
      <c r="C33" s="50"/>
      <c r="D33" s="50"/>
      <c r="E33" s="50"/>
      <c r="F33" s="50"/>
      <c r="G33" s="51"/>
      <c r="H33" s="51"/>
      <c r="I33" s="52" t="s">
        <v>94</v>
      </c>
      <c r="J33" s="52"/>
      <c r="K33" s="52"/>
      <c r="L33" s="1005" t="s">
        <v>31</v>
      </c>
      <c r="M33" s="938">
        <f>L32*G32</f>
        <v>580.25</v>
      </c>
      <c r="N33" s="218"/>
      <c r="O33" s="6"/>
    </row>
    <row r="34" spans="1:15" ht="15.75" x14ac:dyDescent="0.25">
      <c r="A34" s="1941"/>
      <c r="B34" s="1413"/>
      <c r="C34" s="965"/>
      <c r="D34" s="2039" t="s">
        <v>16</v>
      </c>
      <c r="E34" s="2039"/>
      <c r="F34" s="2039"/>
      <c r="G34" s="2039"/>
      <c r="H34" s="2039"/>
      <c r="I34" s="2039"/>
      <c r="J34" s="2039"/>
      <c r="K34" s="2039"/>
      <c r="L34" s="2039"/>
      <c r="M34" s="2039"/>
      <c r="N34" s="218"/>
      <c r="O34" s="6"/>
    </row>
    <row r="35" spans="1:15" ht="18.75" x14ac:dyDescent="0.25">
      <c r="A35" s="1941"/>
      <c r="B35" s="1413"/>
      <c r="C35" s="2040" t="s">
        <v>100</v>
      </c>
      <c r="D35" s="2040"/>
      <c r="E35" s="2040"/>
      <c r="F35" s="2040"/>
      <c r="G35" s="2040"/>
      <c r="H35" s="2040"/>
      <c r="I35" s="2040"/>
      <c r="J35" s="2040"/>
      <c r="K35" s="2040"/>
      <c r="L35" s="2040"/>
      <c r="M35" s="497" t="s">
        <v>15</v>
      </c>
      <c r="N35" s="218"/>
      <c r="O35" s="6"/>
    </row>
    <row r="36" spans="1:15" x14ac:dyDescent="0.25">
      <c r="A36" s="1941"/>
      <c r="B36" s="1413"/>
      <c r="C36" s="2041">
        <v>4</v>
      </c>
      <c r="D36" s="2042">
        <v>32.5</v>
      </c>
      <c r="E36" s="2042">
        <v>53</v>
      </c>
      <c r="F36" s="2043">
        <v>2.5</v>
      </c>
      <c r="G36" s="2044">
        <v>2.5</v>
      </c>
      <c r="H36" s="2044">
        <v>5</v>
      </c>
      <c r="I36" s="2044">
        <v>5</v>
      </c>
      <c r="J36" s="1006"/>
      <c r="K36" s="1006"/>
      <c r="L36" s="2045">
        <f>E52</f>
        <v>6.956999999999999</v>
      </c>
      <c r="M36" s="2046">
        <v>7</v>
      </c>
      <c r="N36" s="218"/>
      <c r="O36" s="6"/>
    </row>
    <row r="37" spans="1:15" x14ac:dyDescent="0.25">
      <c r="A37" s="1941"/>
      <c r="B37" s="1413"/>
      <c r="C37" s="2041"/>
      <c r="D37" s="2042"/>
      <c r="E37" s="2042"/>
      <c r="F37" s="2043"/>
      <c r="G37" s="2044"/>
      <c r="H37" s="2044"/>
      <c r="I37" s="2044"/>
      <c r="J37" s="1006"/>
      <c r="K37" s="1006"/>
      <c r="L37" s="2045"/>
      <c r="M37" s="2046"/>
      <c r="N37" s="218"/>
      <c r="O37" s="6"/>
    </row>
    <row r="38" spans="1:15" x14ac:dyDescent="0.25">
      <c r="A38" s="1941"/>
      <c r="B38" s="1413"/>
      <c r="C38" s="1001">
        <f>ROW()-2</f>
        <v>36</v>
      </c>
      <c r="D38" s="2047" t="s">
        <v>79</v>
      </c>
      <c r="E38" s="2047"/>
      <c r="F38" s="2047"/>
      <c r="G38" s="2047"/>
      <c r="H38" s="2047"/>
      <c r="I38" s="2047"/>
      <c r="J38" s="1002"/>
      <c r="K38" s="1002"/>
      <c r="L38" s="1"/>
      <c r="M38" s="1003">
        <f>IF(ISBLANK(M36),L36,M36)</f>
        <v>7</v>
      </c>
      <c r="N38" s="218"/>
      <c r="O38" s="6"/>
    </row>
    <row r="39" spans="1:15" x14ac:dyDescent="0.25">
      <c r="A39" s="1941"/>
      <c r="B39" s="1413"/>
      <c r="C39" s="1004" t="s">
        <v>1</v>
      </c>
      <c r="D39" s="1004" t="s">
        <v>2</v>
      </c>
      <c r="E39" s="1004" t="s">
        <v>3</v>
      </c>
      <c r="F39" s="1004" t="s">
        <v>7</v>
      </c>
      <c r="G39" s="1004" t="s">
        <v>4</v>
      </c>
      <c r="H39" s="1004" t="s">
        <v>5</v>
      </c>
      <c r="I39" s="1004" t="s">
        <v>6</v>
      </c>
      <c r="J39" s="1004"/>
      <c r="K39" s="1004"/>
      <c r="L39" s="1004" t="s">
        <v>8</v>
      </c>
      <c r="M39" s="1004" t="s">
        <v>30</v>
      </c>
      <c r="N39" s="218"/>
      <c r="O39" s="6"/>
    </row>
    <row r="40" spans="1:15" x14ac:dyDescent="0.25">
      <c r="A40" s="1941"/>
      <c r="B40" s="1413"/>
      <c r="C40" s="999">
        <f>(D36*E36)*C36</f>
        <v>6890</v>
      </c>
      <c r="D40" s="999">
        <f>((D36*F36)*2)*C36+((E36*F36)*2)*C36</f>
        <v>1710</v>
      </c>
      <c r="E40" s="999">
        <f>((D36*H40)*2)*C36+((E36*H40)*2)*C36</f>
        <v>342</v>
      </c>
      <c r="F40" s="999">
        <f>((D36*I40)*2)*C36+((E36*I40)*2)*C36</f>
        <v>342</v>
      </c>
      <c r="G40" s="1000">
        <f>G36/10</f>
        <v>0.25</v>
      </c>
      <c r="H40" s="1000">
        <f>H36/10</f>
        <v>0.5</v>
      </c>
      <c r="I40" s="1000">
        <f>I36/10</f>
        <v>0.5</v>
      </c>
      <c r="J40" s="1000"/>
      <c r="K40" s="1000"/>
      <c r="L40" s="999">
        <f>SUM(C40:F40)</f>
        <v>9284</v>
      </c>
      <c r="M40" s="1415">
        <f>(C40*F36)/1000</f>
        <v>17.225000000000001</v>
      </c>
      <c r="N40" s="218"/>
      <c r="O40" s="6"/>
    </row>
    <row r="41" spans="1:15" ht="15.75" thickBot="1" x14ac:dyDescent="0.3">
      <c r="A41" s="1941"/>
      <c r="B41" s="1413"/>
      <c r="C41" s="1"/>
      <c r="D41" s="1"/>
      <c r="E41" s="1"/>
      <c r="F41" s="1"/>
      <c r="G41" s="1"/>
      <c r="H41" s="1"/>
      <c r="I41" s="55" t="s">
        <v>81</v>
      </c>
      <c r="J41" s="55"/>
      <c r="K41" s="55"/>
      <c r="L41" s="1004" t="s">
        <v>31</v>
      </c>
      <c r="M41" s="1416">
        <f>L40*G40</f>
        <v>2321</v>
      </c>
      <c r="N41" s="218"/>
      <c r="O41" s="6"/>
    </row>
    <row r="42" spans="1:15" x14ac:dyDescent="0.25">
      <c r="A42" s="1941"/>
      <c r="B42" s="1413"/>
      <c r="C42" s="10"/>
      <c r="D42" s="10"/>
      <c r="E42" s="10"/>
      <c r="F42" s="10"/>
      <c r="G42" s="10"/>
      <c r="H42" s="10"/>
      <c r="I42" s="56"/>
      <c r="J42" s="56"/>
      <c r="K42" s="56"/>
      <c r="L42" s="57"/>
      <c r="M42" s="966"/>
      <c r="N42" s="218"/>
      <c r="O42" s="6"/>
    </row>
    <row r="43" spans="1:15" x14ac:dyDescent="0.25">
      <c r="A43" s="1941"/>
      <c r="B43" s="1413"/>
      <c r="C43" s="59" t="s">
        <v>1</v>
      </c>
      <c r="D43" s="58" t="s">
        <v>83</v>
      </c>
      <c r="E43" s="58"/>
      <c r="F43" s="59" t="s">
        <v>5</v>
      </c>
      <c r="G43" s="60" t="s">
        <v>84</v>
      </c>
      <c r="H43" s="42"/>
      <c r="I43" s="59" t="s">
        <v>30</v>
      </c>
      <c r="J43" s="2037" t="s">
        <v>85</v>
      </c>
      <c r="K43" s="2037"/>
      <c r="L43" s="2037"/>
      <c r="M43" s="2037"/>
      <c r="N43" s="218"/>
      <c r="O43" s="6"/>
    </row>
    <row r="44" spans="1:15" x14ac:dyDescent="0.25">
      <c r="A44" s="1941"/>
      <c r="B44" s="1413"/>
      <c r="C44" s="59" t="s">
        <v>2</v>
      </c>
      <c r="D44" s="58" t="s">
        <v>86</v>
      </c>
      <c r="E44" s="58"/>
      <c r="F44" s="59" t="s">
        <v>6</v>
      </c>
      <c r="G44" s="58" t="s">
        <v>87</v>
      </c>
      <c r="H44" s="42"/>
      <c r="I44" s="6"/>
      <c r="J44" s="2037"/>
      <c r="K44" s="2037"/>
      <c r="L44" s="2037"/>
      <c r="M44" s="2037"/>
      <c r="N44" s="218"/>
      <c r="O44" s="6"/>
    </row>
    <row r="45" spans="1:15" x14ac:dyDescent="0.25">
      <c r="A45" s="1941"/>
      <c r="B45" s="1413"/>
      <c r="C45" s="59" t="s">
        <v>3</v>
      </c>
      <c r="D45" s="58" t="s">
        <v>88</v>
      </c>
      <c r="E45" s="58"/>
      <c r="F45" s="59" t="s">
        <v>7</v>
      </c>
      <c r="G45" s="58" t="s">
        <v>89</v>
      </c>
      <c r="H45" s="42"/>
      <c r="I45" s="59" t="s">
        <v>31</v>
      </c>
      <c r="J45" s="58" t="s">
        <v>90</v>
      </c>
      <c r="K45" s="967"/>
      <c r="L45" s="58"/>
      <c r="M45" s="967"/>
      <c r="N45" s="218"/>
      <c r="O45" s="6"/>
    </row>
    <row r="46" spans="1:15" x14ac:dyDescent="0.25">
      <c r="A46" s="1941"/>
      <c r="B46" s="1413"/>
      <c r="C46" s="59" t="s">
        <v>4</v>
      </c>
      <c r="D46" s="58" t="s">
        <v>91</v>
      </c>
      <c r="E46" s="60"/>
      <c r="F46" s="59" t="s">
        <v>8</v>
      </c>
      <c r="G46" s="58" t="s">
        <v>92</v>
      </c>
      <c r="H46" s="42"/>
      <c r="I46" s="42"/>
      <c r="J46" s="42"/>
      <c r="K46" s="42"/>
      <c r="L46" s="61"/>
      <c r="M46" s="967"/>
      <c r="N46" s="218"/>
      <c r="O46" s="6"/>
    </row>
    <row r="47" spans="1:15" ht="15.75" thickBot="1" x14ac:dyDescent="0.3">
      <c r="A47" s="1941"/>
      <c r="B47" s="1413"/>
      <c r="C47" s="59"/>
      <c r="D47" s="58"/>
      <c r="E47" s="60"/>
      <c r="F47" s="59"/>
      <c r="G47" s="58"/>
      <c r="H47" s="42"/>
      <c r="I47" s="42"/>
      <c r="J47" s="42"/>
      <c r="K47" s="42"/>
      <c r="L47" s="61"/>
      <c r="M47" s="967"/>
      <c r="N47" s="218"/>
      <c r="O47" s="6"/>
    </row>
    <row r="48" spans="1:15" ht="15.75" x14ac:dyDescent="0.25">
      <c r="A48" s="1941"/>
      <c r="B48" s="1413"/>
      <c r="C48" s="965"/>
      <c r="D48" s="2039" t="s">
        <v>101</v>
      </c>
      <c r="E48" s="2039"/>
      <c r="F48" s="2039"/>
      <c r="G48" s="2039"/>
      <c r="H48" s="2039"/>
      <c r="I48" s="2039"/>
      <c r="J48" s="2039"/>
      <c r="K48" s="2039"/>
      <c r="L48" s="2039"/>
      <c r="M48" s="2039"/>
      <c r="N48" s="218"/>
      <c r="O48" s="6"/>
    </row>
    <row r="49" spans="1:15" x14ac:dyDescent="0.25">
      <c r="A49" s="1941"/>
      <c r="B49" s="1413"/>
      <c r="C49" s="2048" t="s">
        <v>102</v>
      </c>
      <c r="D49" s="2048"/>
      <c r="E49" s="2048"/>
      <c r="F49" s="2048"/>
      <c r="G49" s="2048"/>
      <c r="H49" s="2048"/>
      <c r="I49" s="2048"/>
      <c r="J49" s="2048"/>
      <c r="K49" s="2048"/>
      <c r="L49" s="2048"/>
      <c r="M49" s="2048"/>
      <c r="N49" s="218"/>
      <c r="O49" s="6"/>
    </row>
    <row r="50" spans="1:15" x14ac:dyDescent="0.25">
      <c r="A50" s="1941"/>
      <c r="B50" s="1413"/>
      <c r="C50" s="2048"/>
      <c r="D50" s="2048"/>
      <c r="E50" s="2048"/>
      <c r="F50" s="2048"/>
      <c r="G50" s="2048"/>
      <c r="H50" s="2048"/>
      <c r="I50" s="2048"/>
      <c r="J50" s="2048"/>
      <c r="K50" s="2048"/>
      <c r="L50" s="2048"/>
      <c r="M50" s="2048"/>
      <c r="N50" s="218"/>
      <c r="O50" s="6"/>
    </row>
    <row r="51" spans="1:15" x14ac:dyDescent="0.25">
      <c r="A51" s="1941"/>
      <c r="B51" s="1413"/>
      <c r="C51" s="2049"/>
      <c r="D51" s="2049"/>
      <c r="E51" s="2049"/>
      <c r="F51" s="2049"/>
      <c r="G51" s="2049"/>
      <c r="H51" s="2049"/>
      <c r="I51" s="2049"/>
      <c r="J51" s="2049"/>
      <c r="K51" s="2049"/>
      <c r="L51" s="2049"/>
      <c r="M51" s="2049"/>
      <c r="N51" s="218"/>
      <c r="O51" s="6"/>
    </row>
    <row r="52" spans="1:15" x14ac:dyDescent="0.25">
      <c r="A52" s="1941"/>
      <c r="B52" s="1413"/>
      <c r="C52" s="997"/>
      <c r="D52" s="62" t="s">
        <v>103</v>
      </c>
      <c r="E52" s="63">
        <f>SUM(E53:E55,I53:I55)</f>
        <v>6.956999999999999</v>
      </c>
      <c r="F52" s="997"/>
      <c r="G52" s="997"/>
      <c r="H52" s="997"/>
      <c r="I52" s="997"/>
      <c r="J52" s="997"/>
      <c r="K52" s="997"/>
      <c r="L52" s="997"/>
      <c r="M52" s="997"/>
      <c r="N52" s="218"/>
      <c r="O52" s="6"/>
    </row>
    <row r="53" spans="1:15" x14ac:dyDescent="0.25">
      <c r="A53" s="1941"/>
      <c r="B53" s="1413"/>
      <c r="C53" s="42"/>
      <c r="D53" s="64" t="s">
        <v>104</v>
      </c>
      <c r="E53" s="65">
        <v>3.5</v>
      </c>
      <c r="F53" s="66"/>
      <c r="G53" s="42"/>
      <c r="H53" s="64" t="s">
        <v>105</v>
      </c>
      <c r="I53" s="65">
        <v>0.55000000000000004</v>
      </c>
      <c r="J53" s="65"/>
      <c r="K53" s="65"/>
      <c r="L53" s="66"/>
      <c r="M53" s="997"/>
      <c r="N53" s="218"/>
      <c r="O53" s="6"/>
    </row>
    <row r="54" spans="1:15" x14ac:dyDescent="0.25">
      <c r="A54" s="1941"/>
      <c r="B54" s="1413"/>
      <c r="C54" s="42"/>
      <c r="D54" s="64" t="s">
        <v>14</v>
      </c>
      <c r="E54" s="65">
        <v>1.6</v>
      </c>
      <c r="F54" s="66"/>
      <c r="G54" s="42"/>
      <c r="H54" s="64" t="s">
        <v>106</v>
      </c>
      <c r="I54" s="65">
        <v>4.4999999999999998E-2</v>
      </c>
      <c r="J54" s="65"/>
      <c r="K54" s="65"/>
      <c r="L54" s="66"/>
      <c r="M54" s="997"/>
      <c r="N54" s="218"/>
      <c r="O54" s="6"/>
    </row>
    <row r="55" spans="1:15" x14ac:dyDescent="0.25">
      <c r="A55" s="1941"/>
      <c r="B55" s="1413"/>
      <c r="C55" s="42"/>
      <c r="D55" s="64" t="s">
        <v>107</v>
      </c>
      <c r="E55" s="65">
        <v>1.25</v>
      </c>
      <c r="F55" s="66"/>
      <c r="G55" s="42"/>
      <c r="H55" s="67" t="s">
        <v>108</v>
      </c>
      <c r="I55" s="65">
        <v>1.2E-2</v>
      </c>
      <c r="J55" s="65"/>
      <c r="K55" s="65"/>
      <c r="L55" s="66"/>
      <c r="M55" s="997"/>
      <c r="N55" s="218"/>
      <c r="O55" s="6"/>
    </row>
    <row r="56" spans="1:15" x14ac:dyDescent="0.25">
      <c r="A56" s="1941"/>
      <c r="B56" s="1413"/>
      <c r="C56" s="968" t="s">
        <v>109</v>
      </c>
      <c r="D56" s="997"/>
      <c r="E56" s="997"/>
      <c r="F56" s="997"/>
      <c r="G56" s="997"/>
      <c r="H56" s="997"/>
      <c r="I56" s="997"/>
      <c r="J56" s="997"/>
      <c r="K56" s="997"/>
      <c r="L56" s="997"/>
      <c r="M56" s="997"/>
      <c r="N56" s="218"/>
      <c r="O56" s="6"/>
    </row>
    <row r="57" spans="1:15" x14ac:dyDescent="0.25">
      <c r="A57" s="1941"/>
      <c r="B57" s="1413"/>
      <c r="C57" s="2050" t="s">
        <v>110</v>
      </c>
      <c r="D57" s="2050"/>
      <c r="E57" s="2050"/>
      <c r="F57" s="2050"/>
      <c r="G57" s="2050"/>
      <c r="H57" s="2050"/>
      <c r="I57" s="2050"/>
      <c r="J57" s="2050"/>
      <c r="K57" s="2050"/>
      <c r="L57" s="2050"/>
      <c r="M57" s="2050"/>
      <c r="N57" s="218"/>
      <c r="O57" s="6"/>
    </row>
    <row r="58" spans="1:15" x14ac:dyDescent="0.25">
      <c r="A58" s="1941"/>
      <c r="B58" s="1413"/>
      <c r="C58" s="2050"/>
      <c r="D58" s="2050"/>
      <c r="E58" s="2050"/>
      <c r="F58" s="2050"/>
      <c r="G58" s="2050"/>
      <c r="H58" s="2050"/>
      <c r="I58" s="2050"/>
      <c r="J58" s="2050"/>
      <c r="K58" s="2050"/>
      <c r="L58" s="2050"/>
      <c r="M58" s="2050"/>
      <c r="N58" s="218"/>
      <c r="O58" s="6"/>
    </row>
    <row r="59" spans="1:15" x14ac:dyDescent="0.25">
      <c r="A59" s="1941"/>
      <c r="B59" s="1413"/>
      <c r="C59" s="968" t="s">
        <v>111</v>
      </c>
      <c r="D59" s="997"/>
      <c r="E59" s="997"/>
      <c r="F59" s="997"/>
      <c r="G59" s="997"/>
      <c r="H59" s="997"/>
      <c r="I59" s="997"/>
      <c r="J59" s="997"/>
      <c r="K59" s="997"/>
      <c r="L59" s="997"/>
      <c r="M59" s="997"/>
      <c r="N59" s="218"/>
      <c r="O59" s="6"/>
    </row>
    <row r="60" spans="1:15" x14ac:dyDescent="0.25">
      <c r="A60" s="1941"/>
      <c r="B60" s="1413"/>
      <c r="C60" s="969" t="s">
        <v>112</v>
      </c>
      <c r="D60" s="997"/>
      <c r="E60" s="997"/>
      <c r="F60" s="997"/>
      <c r="G60" s="997"/>
      <c r="H60" s="997"/>
      <c r="I60" s="997"/>
      <c r="J60" s="997"/>
      <c r="K60" s="997"/>
      <c r="L60" s="997"/>
      <c r="M60" s="997"/>
      <c r="N60" s="218"/>
      <c r="O60" s="6"/>
    </row>
    <row r="61" spans="1:15" x14ac:dyDescent="0.25">
      <c r="A61" s="1941"/>
      <c r="B61" s="1413"/>
      <c r="C61" s="970" t="s">
        <v>113</v>
      </c>
      <c r="D61" s="997"/>
      <c r="E61" s="997"/>
      <c r="F61" s="970" t="s">
        <v>114</v>
      </c>
      <c r="G61" s="997"/>
      <c r="H61" s="970" t="s">
        <v>115</v>
      </c>
      <c r="I61" s="997"/>
      <c r="J61" s="997"/>
      <c r="K61" s="997"/>
      <c r="L61" s="997"/>
      <c r="M61" s="997"/>
      <c r="N61" s="218"/>
      <c r="O61" s="6"/>
    </row>
    <row r="62" spans="1:15" x14ac:dyDescent="0.25">
      <c r="A62" s="1941"/>
      <c r="B62" s="1413"/>
      <c r="C62" s="970" t="s">
        <v>116</v>
      </c>
      <c r="D62" s="971" t="s">
        <v>18</v>
      </c>
      <c r="E62" s="997"/>
      <c r="F62" s="997"/>
      <c r="G62" s="997"/>
      <c r="H62" s="997"/>
      <c r="I62" s="997"/>
      <c r="J62" s="997"/>
      <c r="K62" s="997"/>
      <c r="L62" s="997"/>
      <c r="M62" s="997"/>
      <c r="N62" s="218"/>
      <c r="O62" s="6"/>
    </row>
    <row r="63" spans="1:15" x14ac:dyDescent="0.25">
      <c r="A63" s="1941"/>
      <c r="B63" s="1413"/>
      <c r="C63" s="997"/>
      <c r="D63" s="997"/>
      <c r="E63" s="997"/>
      <c r="F63" s="997"/>
      <c r="G63" s="997"/>
      <c r="H63" s="997"/>
      <c r="I63" s="997"/>
      <c r="J63" s="997"/>
      <c r="K63" s="997"/>
      <c r="L63" s="997"/>
      <c r="M63" s="997"/>
      <c r="N63" s="218"/>
      <c r="O63" s="6"/>
    </row>
    <row r="64" spans="1:15" x14ac:dyDescent="0.25">
      <c r="A64" s="1941"/>
      <c r="B64" s="1413"/>
      <c r="C64" s="2051" t="s">
        <v>9</v>
      </c>
      <c r="D64" s="2051"/>
      <c r="E64" s="2051"/>
      <c r="F64" s="2051"/>
      <c r="G64" s="2051"/>
      <c r="H64" s="2051"/>
      <c r="I64" s="2051"/>
      <c r="J64" s="2051"/>
      <c r="K64" s="2051"/>
      <c r="L64" s="2051"/>
      <c r="M64" s="2051"/>
      <c r="N64" s="218"/>
      <c r="O64" s="6"/>
    </row>
    <row r="65" spans="1:15" ht="15.75" thickBot="1" x14ac:dyDescent="0.3">
      <c r="A65" s="1941"/>
      <c r="B65" s="1414"/>
      <c r="C65" s="1962"/>
      <c r="D65" s="1962"/>
      <c r="E65" s="1962"/>
      <c r="F65" s="1962"/>
      <c r="G65" s="1962"/>
      <c r="H65" s="1962"/>
      <c r="I65" s="1962"/>
      <c r="J65" s="1962"/>
      <c r="K65" s="1962"/>
      <c r="L65" s="1962"/>
      <c r="M65" s="1962"/>
      <c r="N65" s="253"/>
      <c r="O65" s="6"/>
    </row>
    <row r="66" spans="1:15" ht="15.75" thickBot="1" x14ac:dyDescent="0.3">
      <c r="A66" s="676"/>
      <c r="B66" s="676"/>
      <c r="C66" s="676"/>
      <c r="D66" s="676"/>
      <c r="E66" s="676"/>
      <c r="F66" s="676"/>
      <c r="G66" s="676"/>
      <c r="H66" s="676"/>
      <c r="I66" s="676"/>
      <c r="J66" s="676"/>
      <c r="K66" s="676"/>
      <c r="L66" s="676"/>
      <c r="M66" s="6"/>
      <c r="N66" s="42"/>
      <c r="O66" s="6"/>
    </row>
    <row r="67" spans="1:15" x14ac:dyDescent="0.25">
      <c r="A67" s="2029" t="s">
        <v>0</v>
      </c>
      <c r="B67" s="1848" t="s">
        <v>75</v>
      </c>
      <c r="C67" s="1848"/>
      <c r="D67" s="1848"/>
      <c r="E67" s="1848"/>
      <c r="F67" s="1848"/>
      <c r="G67" s="1848"/>
      <c r="H67" s="1848"/>
      <c r="I67" s="1848"/>
      <c r="J67" s="1848"/>
      <c r="K67" s="1848"/>
      <c r="L67" s="1848"/>
      <c r="M67" s="1848"/>
      <c r="N67" s="1849"/>
      <c r="O67" s="6"/>
    </row>
    <row r="68" spans="1:15" x14ac:dyDescent="0.25">
      <c r="A68" s="2030"/>
      <c r="B68" s="1851"/>
      <c r="C68" s="1851"/>
      <c r="D68" s="1851"/>
      <c r="E68" s="1851"/>
      <c r="F68" s="1851"/>
      <c r="G68" s="1851"/>
      <c r="H68" s="1851"/>
      <c r="I68" s="1851"/>
      <c r="J68" s="1851"/>
      <c r="K68" s="1851"/>
      <c r="L68" s="1851"/>
      <c r="M68" s="1851"/>
      <c r="N68" s="1852"/>
      <c r="O68" s="6"/>
    </row>
    <row r="69" spans="1:15" ht="15.75" thickBot="1" x14ac:dyDescent="0.3">
      <c r="A69" s="2030"/>
      <c r="B69" s="1851"/>
      <c r="C69" s="1851"/>
      <c r="D69" s="1851"/>
      <c r="E69" s="1851"/>
      <c r="F69" s="1851"/>
      <c r="G69" s="1851"/>
      <c r="H69" s="1851"/>
      <c r="I69" s="1851"/>
      <c r="J69" s="1851"/>
      <c r="K69" s="1851"/>
      <c r="L69" s="1851"/>
      <c r="M69" s="1851"/>
      <c r="N69" s="1852"/>
      <c r="O69" s="6"/>
    </row>
    <row r="70" spans="1:15" ht="18.75" x14ac:dyDescent="0.25">
      <c r="A70" s="1941" t="s">
        <v>73</v>
      </c>
      <c r="B70" s="1419"/>
      <c r="C70" s="2057" t="s">
        <v>77</v>
      </c>
      <c r="D70" s="2057"/>
      <c r="E70" s="2057"/>
      <c r="F70" s="2057"/>
      <c r="G70" s="2057"/>
      <c r="H70" s="2057"/>
      <c r="I70" s="2057"/>
      <c r="J70" s="2057"/>
      <c r="K70" s="2057"/>
      <c r="L70" s="2057"/>
      <c r="M70" s="2057"/>
      <c r="N70" s="1412"/>
      <c r="O70" s="6"/>
    </row>
    <row r="71" spans="1:15" ht="15.75" x14ac:dyDescent="0.25">
      <c r="A71" s="1941"/>
      <c r="B71" s="1413"/>
      <c r="C71" s="2053" t="s">
        <v>78</v>
      </c>
      <c r="D71" s="2053"/>
      <c r="E71" s="2053"/>
      <c r="F71" s="2053"/>
      <c r="G71" s="2053"/>
      <c r="H71" s="2053"/>
      <c r="I71" s="2053"/>
      <c r="J71" s="2053"/>
      <c r="K71" s="2053"/>
      <c r="L71" s="2053"/>
      <c r="M71" s="2053"/>
      <c r="N71" s="218"/>
      <c r="O71" s="6"/>
    </row>
    <row r="72" spans="1:15" x14ac:dyDescent="0.25">
      <c r="A72" s="1941"/>
      <c r="B72" s="1413"/>
      <c r="C72" s="2054" t="s">
        <v>80</v>
      </c>
      <c r="D72" s="2054"/>
      <c r="E72" s="2054"/>
      <c r="F72" s="2054"/>
      <c r="G72" s="2054"/>
      <c r="H72" s="2054"/>
      <c r="I72" s="2054"/>
      <c r="J72" s="2054"/>
      <c r="K72" s="2054"/>
      <c r="L72" s="2054"/>
      <c r="M72" s="2054"/>
      <c r="N72" s="218"/>
      <c r="O72" s="6"/>
    </row>
    <row r="73" spans="1:15" ht="15.75" thickBot="1" x14ac:dyDescent="0.3">
      <c r="A73" s="1941"/>
      <c r="B73" s="1413"/>
      <c r="C73" s="2055"/>
      <c r="D73" s="2055"/>
      <c r="E73" s="2055"/>
      <c r="F73" s="2055"/>
      <c r="G73" s="2055"/>
      <c r="H73" s="2055"/>
      <c r="I73" s="2055"/>
      <c r="J73" s="2055"/>
      <c r="K73" s="2055"/>
      <c r="L73" s="2055"/>
      <c r="M73" s="2055"/>
      <c r="N73" s="218"/>
      <c r="O73" s="6"/>
    </row>
    <row r="74" spans="1:15" ht="15.75" x14ac:dyDescent="0.25">
      <c r="A74" s="1941"/>
      <c r="B74" s="1413"/>
      <c r="C74" s="965"/>
      <c r="D74" s="2056" t="s">
        <v>17</v>
      </c>
      <c r="E74" s="2056"/>
      <c r="F74" s="2056"/>
      <c r="G74" s="2056"/>
      <c r="H74" s="2056"/>
      <c r="I74" s="2056"/>
      <c r="J74" s="2056"/>
      <c r="K74" s="2056"/>
      <c r="L74" s="2056"/>
      <c r="M74" s="2056"/>
      <c r="N74" s="218"/>
      <c r="O74" s="6"/>
    </row>
    <row r="75" spans="1:15" x14ac:dyDescent="0.25">
      <c r="A75" s="1941"/>
      <c r="B75" s="1413"/>
      <c r="C75" s="2035" t="s">
        <v>56</v>
      </c>
      <c r="D75" s="1928" t="s">
        <v>57</v>
      </c>
      <c r="E75" s="1928" t="s">
        <v>58</v>
      </c>
      <c r="F75" s="1929" t="s">
        <v>59</v>
      </c>
      <c r="G75" s="2036" t="s">
        <v>60</v>
      </c>
      <c r="H75" s="2031" t="s">
        <v>61</v>
      </c>
      <c r="I75" s="2031" t="s">
        <v>62</v>
      </c>
      <c r="J75" s="1009"/>
      <c r="K75" s="1009"/>
      <c r="L75" s="2032" t="s">
        <v>63</v>
      </c>
      <c r="M75" s="1929" t="s">
        <v>82</v>
      </c>
      <c r="N75" s="218"/>
      <c r="O75" s="6"/>
    </row>
    <row r="76" spans="1:15" x14ac:dyDescent="0.25">
      <c r="A76" s="1941"/>
      <c r="B76" s="1413"/>
      <c r="C76" s="2035"/>
      <c r="D76" s="1928"/>
      <c r="E76" s="1928"/>
      <c r="F76" s="1929"/>
      <c r="G76" s="2036"/>
      <c r="H76" s="2031"/>
      <c r="I76" s="2031"/>
      <c r="J76" s="1009"/>
      <c r="K76" s="1009"/>
      <c r="L76" s="2032"/>
      <c r="M76" s="1929"/>
      <c r="N76" s="218"/>
      <c r="O76" s="6"/>
    </row>
    <row r="77" spans="1:15" x14ac:dyDescent="0.25">
      <c r="A77" s="1941"/>
      <c r="B77" s="1413"/>
      <c r="C77" s="2035"/>
      <c r="D77" s="1928"/>
      <c r="E77" s="1928"/>
      <c r="F77" s="1929"/>
      <c r="G77" s="2036"/>
      <c r="H77" s="2031"/>
      <c r="I77" s="2031"/>
      <c r="J77" s="1009"/>
      <c r="K77" s="1009"/>
      <c r="L77" s="2032"/>
      <c r="M77" s="1929"/>
      <c r="N77" s="218"/>
      <c r="O77" s="6"/>
    </row>
    <row r="78" spans="1:15" ht="15.75" x14ac:dyDescent="0.25">
      <c r="A78" s="1941"/>
      <c r="B78" s="1413"/>
      <c r="C78" s="2033">
        <v>2</v>
      </c>
      <c r="D78" s="1935">
        <v>32.5</v>
      </c>
      <c r="E78" s="1935">
        <v>53</v>
      </c>
      <c r="F78" s="1936">
        <v>2.5</v>
      </c>
      <c r="G78" s="2034">
        <v>2.5</v>
      </c>
      <c r="H78" s="2034">
        <v>5</v>
      </c>
      <c r="I78" s="2034">
        <v>5</v>
      </c>
      <c r="J78" s="1417"/>
      <c r="K78" s="1417"/>
      <c r="L78" s="2038">
        <f>(L85/M90)*M82</f>
        <v>3.5</v>
      </c>
      <c r="M78" s="1938">
        <f>(M87/M90)*M82</f>
        <v>3</v>
      </c>
      <c r="N78" s="218"/>
      <c r="O78" s="6"/>
    </row>
    <row r="79" spans="1:15" ht="15.75" x14ac:dyDescent="0.25">
      <c r="A79" s="1941"/>
      <c r="B79" s="1413"/>
      <c r="C79" s="2033"/>
      <c r="D79" s="1935"/>
      <c r="E79" s="1935"/>
      <c r="F79" s="1936"/>
      <c r="G79" s="2034"/>
      <c r="H79" s="2034"/>
      <c r="I79" s="2034"/>
      <c r="J79" s="1417"/>
      <c r="K79" s="1417"/>
      <c r="L79" s="2038"/>
      <c r="M79" s="1938"/>
      <c r="N79" s="218"/>
      <c r="O79" s="6"/>
    </row>
    <row r="80" spans="1:15" x14ac:dyDescent="0.25">
      <c r="A80" s="1941"/>
      <c r="B80" s="1413"/>
      <c r="C80" s="1007" t="s">
        <v>1</v>
      </c>
      <c r="D80" s="1007" t="s">
        <v>2</v>
      </c>
      <c r="E80" s="1007" t="s">
        <v>3</v>
      </c>
      <c r="F80" s="1007" t="s">
        <v>7</v>
      </c>
      <c r="G80" s="1007" t="s">
        <v>4</v>
      </c>
      <c r="H80" s="1007" t="s">
        <v>5</v>
      </c>
      <c r="I80" s="1007" t="s">
        <v>6</v>
      </c>
      <c r="J80" s="1007"/>
      <c r="K80" s="1007"/>
      <c r="L80" s="1007" t="s">
        <v>8</v>
      </c>
      <c r="M80" s="1007" t="s">
        <v>30</v>
      </c>
      <c r="N80" s="218"/>
      <c r="O80" s="6"/>
    </row>
    <row r="81" spans="1:15" x14ac:dyDescent="0.25">
      <c r="A81" s="1941"/>
      <c r="B81" s="1413"/>
      <c r="C81" s="999">
        <f>(D78*E78)*C78</f>
        <v>3445</v>
      </c>
      <c r="D81" s="999">
        <f>((D78*F78)*2)*C78+((E78*F78)*2)*C78</f>
        <v>855</v>
      </c>
      <c r="E81" s="999">
        <f>((D78*H81)*2)*C78+((E78*H81)*2)*C78</f>
        <v>171</v>
      </c>
      <c r="F81" s="999">
        <f>((D78*I81)*2)*C78+((E78*I81)*2)*C78</f>
        <v>171</v>
      </c>
      <c r="G81" s="1000">
        <f>G78/10</f>
        <v>0.25</v>
      </c>
      <c r="H81" s="1000">
        <f>H78/10</f>
        <v>0.5</v>
      </c>
      <c r="I81" s="1000">
        <f>I78/10</f>
        <v>0.5</v>
      </c>
      <c r="J81" s="1000"/>
      <c r="K81" s="1000"/>
      <c r="L81" s="999">
        <f>SUM(C81:F81)</f>
        <v>4642</v>
      </c>
      <c r="M81" s="1415">
        <f>(C81*F78)/1000</f>
        <v>8.6125000000000007</v>
      </c>
      <c r="N81" s="218"/>
      <c r="O81" s="6"/>
    </row>
    <row r="82" spans="1:15" ht="15.75" thickBot="1" x14ac:dyDescent="0.3">
      <c r="A82" s="1941"/>
      <c r="B82" s="1413"/>
      <c r="C82" s="50"/>
      <c r="D82" s="50"/>
      <c r="E82" s="50"/>
      <c r="F82" s="50"/>
      <c r="G82" s="51"/>
      <c r="H82" s="51"/>
      <c r="I82" s="52" t="s">
        <v>94</v>
      </c>
      <c r="J82" s="52"/>
      <c r="K82" s="52"/>
      <c r="L82" s="1005" t="s">
        <v>31</v>
      </c>
      <c r="M82" s="938">
        <f>L81*G81</f>
        <v>1160.5</v>
      </c>
      <c r="N82" s="218"/>
      <c r="O82" s="6"/>
    </row>
    <row r="83" spans="1:15" ht="15.75" x14ac:dyDescent="0.25">
      <c r="A83" s="1941"/>
      <c r="B83" s="1413"/>
      <c r="C83" s="965"/>
      <c r="D83" s="2039" t="s">
        <v>16</v>
      </c>
      <c r="E83" s="2039"/>
      <c r="F83" s="2039"/>
      <c r="G83" s="2039"/>
      <c r="H83" s="2039"/>
      <c r="I83" s="2039"/>
      <c r="J83" s="2039"/>
      <c r="K83" s="2039"/>
      <c r="L83" s="2039"/>
      <c r="M83" s="2039"/>
      <c r="N83" s="218"/>
      <c r="O83" s="6"/>
    </row>
    <row r="84" spans="1:15" ht="18.75" x14ac:dyDescent="0.25">
      <c r="A84" s="1941"/>
      <c r="B84" s="1413"/>
      <c r="C84" s="2058" t="s">
        <v>76</v>
      </c>
      <c r="D84" s="2058"/>
      <c r="E84" s="2058"/>
      <c r="F84" s="2058"/>
      <c r="G84" s="2058"/>
      <c r="H84" s="2058"/>
      <c r="I84" s="2058"/>
      <c r="J84" s="2058"/>
      <c r="K84" s="2058"/>
      <c r="L84" s="2058"/>
      <c r="M84" s="497" t="s">
        <v>15</v>
      </c>
      <c r="N84" s="218"/>
      <c r="O84" s="6"/>
    </row>
    <row r="85" spans="1:15" x14ac:dyDescent="0.25">
      <c r="A85" s="1941"/>
      <c r="B85" s="1413"/>
      <c r="C85" s="2041">
        <v>1</v>
      </c>
      <c r="D85" s="2042">
        <v>32.5</v>
      </c>
      <c r="E85" s="2042">
        <v>53</v>
      </c>
      <c r="F85" s="2043">
        <v>2.5</v>
      </c>
      <c r="G85" s="2044">
        <v>2.5</v>
      </c>
      <c r="H85" s="2044">
        <v>5</v>
      </c>
      <c r="I85" s="2044">
        <v>5</v>
      </c>
      <c r="J85" s="1006"/>
      <c r="K85" s="1006"/>
      <c r="L85" s="2045">
        <v>1.75</v>
      </c>
      <c r="M85" s="2046">
        <v>1.5</v>
      </c>
      <c r="N85" s="218"/>
      <c r="O85" s="6"/>
    </row>
    <row r="86" spans="1:15" x14ac:dyDescent="0.25">
      <c r="A86" s="1941"/>
      <c r="B86" s="1413"/>
      <c r="C86" s="2041"/>
      <c r="D86" s="2042"/>
      <c r="E86" s="2042"/>
      <c r="F86" s="2043"/>
      <c r="G86" s="2044"/>
      <c r="H86" s="2044"/>
      <c r="I86" s="2044"/>
      <c r="J86" s="1006"/>
      <c r="K86" s="1006"/>
      <c r="L86" s="2045"/>
      <c r="M86" s="2046"/>
      <c r="N86" s="218"/>
      <c r="O86" s="6"/>
    </row>
    <row r="87" spans="1:15" x14ac:dyDescent="0.25">
      <c r="A87" s="1941"/>
      <c r="B87" s="1413"/>
      <c r="C87" s="1001">
        <f>ROW()-2</f>
        <v>85</v>
      </c>
      <c r="D87" s="2047" t="s">
        <v>79</v>
      </c>
      <c r="E87" s="2047"/>
      <c r="F87" s="2047"/>
      <c r="G87" s="2047"/>
      <c r="H87" s="2047"/>
      <c r="I87" s="2047"/>
      <c r="J87" s="1002"/>
      <c r="K87" s="1002"/>
      <c r="L87" s="1"/>
      <c r="M87" s="1003">
        <f>IF(ISBLANK(M85),L85,M85)</f>
        <v>1.5</v>
      </c>
      <c r="N87" s="218"/>
      <c r="O87" s="6"/>
    </row>
    <row r="88" spans="1:15" x14ac:dyDescent="0.25">
      <c r="A88" s="1941"/>
      <c r="B88" s="1413"/>
      <c r="C88" s="1004" t="s">
        <v>1</v>
      </c>
      <c r="D88" s="1004" t="s">
        <v>2</v>
      </c>
      <c r="E88" s="1004" t="s">
        <v>3</v>
      </c>
      <c r="F88" s="1004" t="s">
        <v>7</v>
      </c>
      <c r="G88" s="1004" t="s">
        <v>4</v>
      </c>
      <c r="H88" s="1004" t="s">
        <v>5</v>
      </c>
      <c r="I88" s="1004" t="s">
        <v>6</v>
      </c>
      <c r="J88" s="1004"/>
      <c r="K88" s="1004"/>
      <c r="L88" s="1004" t="s">
        <v>8</v>
      </c>
      <c r="M88" s="1004" t="s">
        <v>30</v>
      </c>
      <c r="N88" s="218"/>
      <c r="O88" s="6"/>
    </row>
    <row r="89" spans="1:15" x14ac:dyDescent="0.25">
      <c r="A89" s="1941"/>
      <c r="B89" s="1413"/>
      <c r="C89" s="999">
        <f>(D85*E85)*C85</f>
        <v>1722.5</v>
      </c>
      <c r="D89" s="999">
        <f>((D85*F85)*2)*C85+((E85*F85)*2)*C85</f>
        <v>427.5</v>
      </c>
      <c r="E89" s="999">
        <f>((D85*H89)*2)*C85+((E85*H89)*2)*C85</f>
        <v>85.5</v>
      </c>
      <c r="F89" s="999">
        <f>((D85*I89)*2)*C85+((E85*I89)*2)*C85</f>
        <v>85.5</v>
      </c>
      <c r="G89" s="1000">
        <f>G85/10</f>
        <v>0.25</v>
      </c>
      <c r="H89" s="1000">
        <f>H85/10</f>
        <v>0.5</v>
      </c>
      <c r="I89" s="1000">
        <f>I85/10</f>
        <v>0.5</v>
      </c>
      <c r="J89" s="1000"/>
      <c r="K89" s="1000"/>
      <c r="L89" s="999">
        <f>SUM(C89:F89)</f>
        <v>2321</v>
      </c>
      <c r="M89" s="1415">
        <f>(C89*F85)/1000</f>
        <v>4.3062500000000004</v>
      </c>
      <c r="N89" s="218"/>
      <c r="O89" s="6"/>
    </row>
    <row r="90" spans="1:15" ht="15.75" thickBot="1" x14ac:dyDescent="0.3">
      <c r="A90" s="1941"/>
      <c r="B90" s="1413"/>
      <c r="C90" s="1"/>
      <c r="D90" s="1"/>
      <c r="E90" s="1"/>
      <c r="F90" s="1"/>
      <c r="G90" s="1"/>
      <c r="H90" s="1"/>
      <c r="I90" s="55" t="s">
        <v>81</v>
      </c>
      <c r="J90" s="55"/>
      <c r="K90" s="55"/>
      <c r="L90" s="1004" t="s">
        <v>31</v>
      </c>
      <c r="M90" s="1416">
        <f>L89*G89</f>
        <v>580.25</v>
      </c>
      <c r="N90" s="218"/>
      <c r="O90" s="6"/>
    </row>
    <row r="91" spans="1:15" x14ac:dyDescent="0.25">
      <c r="A91" s="1941"/>
      <c r="B91" s="1413"/>
      <c r="C91" s="10"/>
      <c r="D91" s="10"/>
      <c r="E91" s="10"/>
      <c r="F91" s="10"/>
      <c r="G91" s="10"/>
      <c r="H91" s="10"/>
      <c r="I91" s="56"/>
      <c r="J91" s="56"/>
      <c r="K91" s="56"/>
      <c r="L91" s="57"/>
      <c r="M91" s="966"/>
      <c r="N91" s="218"/>
      <c r="O91" s="6"/>
    </row>
    <row r="92" spans="1:15" x14ac:dyDescent="0.25">
      <c r="A92" s="1941"/>
      <c r="B92" s="1413"/>
      <c r="C92" s="59" t="s">
        <v>1</v>
      </c>
      <c r="D92" s="58" t="s">
        <v>83</v>
      </c>
      <c r="E92" s="58"/>
      <c r="F92" s="59" t="s">
        <v>5</v>
      </c>
      <c r="G92" s="60" t="s">
        <v>84</v>
      </c>
      <c r="H92" s="42"/>
      <c r="I92" s="59" t="s">
        <v>30</v>
      </c>
      <c r="J92" s="2037" t="s">
        <v>85</v>
      </c>
      <c r="K92" s="2037"/>
      <c r="L92" s="2037"/>
      <c r="M92" s="2037"/>
      <c r="N92" s="218"/>
      <c r="O92" s="6"/>
    </row>
    <row r="93" spans="1:15" x14ac:dyDescent="0.25">
      <c r="A93" s="1941"/>
      <c r="B93" s="1413"/>
      <c r="C93" s="59" t="s">
        <v>2</v>
      </c>
      <c r="D93" s="58" t="s">
        <v>86</v>
      </c>
      <c r="E93" s="58"/>
      <c r="F93" s="59" t="s">
        <v>6</v>
      </c>
      <c r="G93" s="58" t="s">
        <v>87</v>
      </c>
      <c r="H93" s="42"/>
      <c r="I93" s="6"/>
      <c r="J93" s="2037"/>
      <c r="K93" s="2037"/>
      <c r="L93" s="2037"/>
      <c r="M93" s="2037"/>
      <c r="N93" s="218"/>
      <c r="O93" s="6"/>
    </row>
    <row r="94" spans="1:15" x14ac:dyDescent="0.25">
      <c r="A94" s="1941"/>
      <c r="B94" s="1413"/>
      <c r="C94" s="59" t="s">
        <v>3</v>
      </c>
      <c r="D94" s="58" t="s">
        <v>88</v>
      </c>
      <c r="E94" s="58"/>
      <c r="F94" s="59" t="s">
        <v>7</v>
      </c>
      <c r="G94" s="58" t="s">
        <v>89</v>
      </c>
      <c r="H94" s="42"/>
      <c r="I94" s="59" t="s">
        <v>31</v>
      </c>
      <c r="J94" s="58" t="s">
        <v>90</v>
      </c>
      <c r="K94" s="967"/>
      <c r="L94" s="58"/>
      <c r="M94" s="967"/>
      <c r="N94" s="218"/>
      <c r="O94" s="6"/>
    </row>
    <row r="95" spans="1:15" x14ac:dyDescent="0.25">
      <c r="A95" s="1941"/>
      <c r="B95" s="1413"/>
      <c r="C95" s="59" t="s">
        <v>4</v>
      </c>
      <c r="D95" s="58" t="s">
        <v>91</v>
      </c>
      <c r="E95" s="60"/>
      <c r="F95" s="59" t="s">
        <v>8</v>
      </c>
      <c r="G95" s="58" t="s">
        <v>92</v>
      </c>
      <c r="H95" s="42"/>
      <c r="I95" s="42"/>
      <c r="J95" s="42"/>
      <c r="K95" s="42"/>
      <c r="L95" s="61"/>
      <c r="M95" s="967"/>
      <c r="N95" s="218"/>
      <c r="O95" s="6"/>
    </row>
    <row r="96" spans="1:15" ht="15.75" thickBot="1" x14ac:dyDescent="0.3">
      <c r="A96" s="1941"/>
      <c r="B96" s="1413"/>
      <c r="C96" s="59"/>
      <c r="D96" s="58"/>
      <c r="E96" s="60"/>
      <c r="F96" s="59"/>
      <c r="G96" s="58"/>
      <c r="H96" s="42"/>
      <c r="I96" s="42"/>
      <c r="J96" s="42"/>
      <c r="K96" s="42"/>
      <c r="L96" s="61"/>
      <c r="M96" s="967"/>
      <c r="N96" s="218"/>
      <c r="O96" s="6"/>
    </row>
    <row r="97" spans="1:15" ht="15.75" x14ac:dyDescent="0.25">
      <c r="A97" s="1941"/>
      <c r="B97" s="1413"/>
      <c r="C97" s="68"/>
      <c r="D97" s="69"/>
      <c r="E97" s="68"/>
      <c r="F97" s="68"/>
      <c r="G97" s="70" t="s">
        <v>93</v>
      </c>
      <c r="H97" s="71">
        <f>C87</f>
        <v>85</v>
      </c>
      <c r="I97" s="68"/>
      <c r="J97" s="68"/>
      <c r="K97" s="68"/>
      <c r="L97" s="68"/>
      <c r="M97" s="68"/>
      <c r="N97" s="218"/>
      <c r="O97" s="6"/>
    </row>
    <row r="98" spans="1:15" x14ac:dyDescent="0.25">
      <c r="A98" s="1941"/>
      <c r="B98" s="1413"/>
      <c r="C98" s="2048" t="s">
        <v>95</v>
      </c>
      <c r="D98" s="2048"/>
      <c r="E98" s="2048"/>
      <c r="F98" s="2048"/>
      <c r="G98" s="2048"/>
      <c r="H98" s="2048"/>
      <c r="I98" s="2048"/>
      <c r="J98" s="2048"/>
      <c r="K98" s="2048"/>
      <c r="L98" s="2048"/>
      <c r="M98" s="2048"/>
      <c r="N98" s="218"/>
      <c r="O98" s="6"/>
    </row>
    <row r="99" spans="1:15" x14ac:dyDescent="0.25">
      <c r="A99" s="1941"/>
      <c r="B99" s="1413"/>
      <c r="C99" s="2048"/>
      <c r="D99" s="2048"/>
      <c r="E99" s="2048"/>
      <c r="F99" s="2048"/>
      <c r="G99" s="2048"/>
      <c r="H99" s="2048"/>
      <c r="I99" s="2048"/>
      <c r="J99" s="2048"/>
      <c r="K99" s="2048"/>
      <c r="L99" s="2048"/>
      <c r="M99" s="2048"/>
      <c r="N99" s="218"/>
      <c r="O99" s="6"/>
    </row>
    <row r="100" spans="1:15" x14ac:dyDescent="0.25">
      <c r="A100" s="1941"/>
      <c r="B100" s="1413"/>
      <c r="C100" s="2049"/>
      <c r="D100" s="2049"/>
      <c r="E100" s="2049"/>
      <c r="F100" s="2049"/>
      <c r="G100" s="2049"/>
      <c r="H100" s="2049"/>
      <c r="I100" s="2049"/>
      <c r="J100" s="2049"/>
      <c r="K100" s="2049"/>
      <c r="L100" s="2049"/>
      <c r="M100" s="2049"/>
      <c r="N100" s="218"/>
      <c r="O100" s="6"/>
    </row>
    <row r="101" spans="1:15" x14ac:dyDescent="0.25">
      <c r="A101" s="1941"/>
      <c r="B101" s="1413"/>
      <c r="C101" s="2051" t="s">
        <v>9</v>
      </c>
      <c r="D101" s="2051"/>
      <c r="E101" s="2051"/>
      <c r="F101" s="2051"/>
      <c r="G101" s="2051"/>
      <c r="H101" s="2051"/>
      <c r="I101" s="2051"/>
      <c r="J101" s="2051"/>
      <c r="K101" s="2051"/>
      <c r="L101" s="2051"/>
      <c r="M101" s="2051"/>
      <c r="N101" s="218"/>
      <c r="O101" s="6"/>
    </row>
    <row r="102" spans="1:15" ht="15.75" thickBot="1" x14ac:dyDescent="0.3">
      <c r="A102" s="1941"/>
      <c r="B102" s="1414"/>
      <c r="C102" s="1962"/>
      <c r="D102" s="1962"/>
      <c r="E102" s="1962"/>
      <c r="F102" s="1962"/>
      <c r="G102" s="1962"/>
      <c r="H102" s="1962"/>
      <c r="I102" s="1962"/>
      <c r="J102" s="1962"/>
      <c r="K102" s="1962"/>
      <c r="L102" s="1962"/>
      <c r="M102" s="1962"/>
      <c r="N102" s="253"/>
      <c r="O102" s="6"/>
    </row>
    <row r="103" spans="1:15" x14ac:dyDescent="0.25">
      <c r="B103" s="1598">
        <v>11</v>
      </c>
      <c r="C103" s="1598">
        <v>11</v>
      </c>
      <c r="D103" s="1598">
        <v>11</v>
      </c>
      <c r="E103" s="1598">
        <v>11</v>
      </c>
      <c r="F103" s="1598">
        <v>11</v>
      </c>
      <c r="G103" s="1598">
        <v>11</v>
      </c>
      <c r="H103" s="1598">
        <v>11</v>
      </c>
      <c r="I103" s="1598">
        <v>11</v>
      </c>
      <c r="J103" s="1598">
        <v>11</v>
      </c>
      <c r="K103" s="1598">
        <v>11</v>
      </c>
      <c r="L103" s="1598">
        <v>11</v>
      </c>
      <c r="M103" s="1598">
        <v>11</v>
      </c>
      <c r="N103" s="1598">
        <v>11</v>
      </c>
      <c r="O103" s="1597" t="s">
        <v>997</v>
      </c>
    </row>
    <row r="104" spans="1:15" ht="15.75" thickBot="1" x14ac:dyDescent="0.3">
      <c r="B104" s="1599">
        <f t="shared" ref="B104:N104" ca="1" si="0">CELL("largeur",B104)</f>
        <v>11</v>
      </c>
      <c r="C104" s="1599">
        <f t="shared" ca="1" si="0"/>
        <v>11</v>
      </c>
      <c r="D104" s="1599">
        <f t="shared" ca="1" si="0"/>
        <v>11</v>
      </c>
      <c r="E104" s="1599">
        <f t="shared" ca="1" si="0"/>
        <v>11</v>
      </c>
      <c r="F104" s="1599">
        <f t="shared" ca="1" si="0"/>
        <v>11</v>
      </c>
      <c r="G104" s="1599">
        <f t="shared" ca="1" si="0"/>
        <v>11</v>
      </c>
      <c r="H104" s="1599">
        <f t="shared" ca="1" si="0"/>
        <v>11</v>
      </c>
      <c r="I104" s="1599">
        <f t="shared" ca="1" si="0"/>
        <v>11</v>
      </c>
      <c r="J104" s="1599">
        <f t="shared" ca="1" si="0"/>
        <v>11</v>
      </c>
      <c r="K104" s="1599">
        <f t="shared" ca="1" si="0"/>
        <v>11</v>
      </c>
      <c r="L104" s="1599">
        <f t="shared" ca="1" si="0"/>
        <v>11</v>
      </c>
      <c r="M104" s="1599">
        <f t="shared" ca="1" si="0"/>
        <v>11</v>
      </c>
      <c r="N104" s="1599">
        <f t="shared" ca="1" si="0"/>
        <v>11</v>
      </c>
      <c r="O104" s="1597" t="s">
        <v>998</v>
      </c>
    </row>
  </sheetData>
  <mergeCells count="88">
    <mergeCell ref="C101:M102"/>
    <mergeCell ref="H85:H86"/>
    <mergeCell ref="I85:I86"/>
    <mergeCell ref="L85:L86"/>
    <mergeCell ref="M85:M86"/>
    <mergeCell ref="D87:I87"/>
    <mergeCell ref="J92:K93"/>
    <mergeCell ref="L92:M93"/>
    <mergeCell ref="C85:C86"/>
    <mergeCell ref="D85:D86"/>
    <mergeCell ref="E85:E86"/>
    <mergeCell ref="F85:F86"/>
    <mergeCell ref="G85:G86"/>
    <mergeCell ref="L78:L79"/>
    <mergeCell ref="M78:M79"/>
    <mergeCell ref="D83:M83"/>
    <mergeCell ref="C84:L84"/>
    <mergeCell ref="C98:M100"/>
    <mergeCell ref="E78:E79"/>
    <mergeCell ref="F78:F79"/>
    <mergeCell ref="G78:G79"/>
    <mergeCell ref="H78:H79"/>
    <mergeCell ref="I78:I79"/>
    <mergeCell ref="A70:A102"/>
    <mergeCell ref="C70:M70"/>
    <mergeCell ref="C71:M71"/>
    <mergeCell ref="C72:M73"/>
    <mergeCell ref="D74:M74"/>
    <mergeCell ref="C75:C77"/>
    <mergeCell ref="D75:D77"/>
    <mergeCell ref="E75:E77"/>
    <mergeCell ref="F75:F77"/>
    <mergeCell ref="G75:G77"/>
    <mergeCell ref="H75:H77"/>
    <mergeCell ref="I75:I77"/>
    <mergeCell ref="L75:L77"/>
    <mergeCell ref="M75:M77"/>
    <mergeCell ref="C78:C79"/>
    <mergeCell ref="D78:D79"/>
    <mergeCell ref="A67:A69"/>
    <mergeCell ref="B67:N69"/>
    <mergeCell ref="A20:A65"/>
    <mergeCell ref="C20:M20"/>
    <mergeCell ref="C21:M21"/>
    <mergeCell ref="C22:M23"/>
    <mergeCell ref="D24:M24"/>
    <mergeCell ref="D38:I38"/>
    <mergeCell ref="D48:M48"/>
    <mergeCell ref="C49:M51"/>
    <mergeCell ref="C57:M58"/>
    <mergeCell ref="C64:M65"/>
    <mergeCell ref="J43:K44"/>
    <mergeCell ref="L43:M44"/>
    <mergeCell ref="I29:I30"/>
    <mergeCell ref="L29:L30"/>
    <mergeCell ref="M29:M30"/>
    <mergeCell ref="D34:M34"/>
    <mergeCell ref="C35:L35"/>
    <mergeCell ref="C36:C37"/>
    <mergeCell ref="D36:D37"/>
    <mergeCell ref="E36:E37"/>
    <mergeCell ref="F36:F37"/>
    <mergeCell ref="G36:G37"/>
    <mergeCell ref="H36:H37"/>
    <mergeCell ref="I36:I37"/>
    <mergeCell ref="L36:L37"/>
    <mergeCell ref="M36:M37"/>
    <mergeCell ref="H25:H27"/>
    <mergeCell ref="I25:I27"/>
    <mergeCell ref="L25:L27"/>
    <mergeCell ref="M25:M27"/>
    <mergeCell ref="C29:C30"/>
    <mergeCell ref="D29:D30"/>
    <mergeCell ref="E29:E30"/>
    <mergeCell ref="F29:F30"/>
    <mergeCell ref="G29:G30"/>
    <mergeCell ref="H29:H30"/>
    <mergeCell ref="C25:C27"/>
    <mergeCell ref="D25:D27"/>
    <mergeCell ref="E25:E27"/>
    <mergeCell ref="F25:F27"/>
    <mergeCell ref="G25:G27"/>
    <mergeCell ref="B3:N3"/>
    <mergeCell ref="B5:N6"/>
    <mergeCell ref="C9:M10"/>
    <mergeCell ref="B12:N14"/>
    <mergeCell ref="A17:A19"/>
    <mergeCell ref="B17:N19"/>
  </mergeCells>
  <hyperlinks>
    <hyperlink ref="D62" r:id="rId1" xr:uid="{654B1BBA-504A-4960-B20F-C677BDAF225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248"/>
  <sheetViews>
    <sheetView workbookViewId="0">
      <selection activeCell="V23" sqref="V23"/>
    </sheetView>
  </sheetViews>
  <sheetFormatPr baseColWidth="10" defaultRowHeight="15" x14ac:dyDescent="0.25"/>
  <cols>
    <col min="1" max="1" width="3.7109375" customWidth="1"/>
    <col min="2" max="23" width="11.7109375" customWidth="1"/>
  </cols>
  <sheetData>
    <row r="1" spans="1:24" s="6" customFormat="1" ht="12.75" x14ac:dyDescent="0.2">
      <c r="A1" s="29">
        <v>3</v>
      </c>
      <c r="B1" s="30">
        <v>11</v>
      </c>
      <c r="C1" s="30">
        <v>11</v>
      </c>
      <c r="D1" s="30">
        <v>11</v>
      </c>
      <c r="E1" s="30">
        <v>11</v>
      </c>
      <c r="F1" s="30">
        <v>11</v>
      </c>
      <c r="G1" s="30">
        <v>11</v>
      </c>
      <c r="H1" s="30">
        <v>11</v>
      </c>
      <c r="I1" s="30">
        <v>11</v>
      </c>
      <c r="J1" s="30">
        <v>11</v>
      </c>
      <c r="K1" s="30">
        <v>11</v>
      </c>
      <c r="L1" s="30">
        <v>11</v>
      </c>
      <c r="M1" s="30">
        <v>11</v>
      </c>
      <c r="N1" s="30">
        <v>11</v>
      </c>
      <c r="O1" s="30">
        <v>11</v>
      </c>
      <c r="P1" s="30">
        <v>11</v>
      </c>
      <c r="Q1" s="30">
        <v>11</v>
      </c>
      <c r="R1" s="30">
        <v>11</v>
      </c>
      <c r="S1" s="30">
        <v>11</v>
      </c>
      <c r="T1" s="30">
        <v>11</v>
      </c>
      <c r="U1" s="30">
        <v>11</v>
      </c>
      <c r="V1" s="30">
        <v>11</v>
      </c>
      <c r="W1" s="30">
        <v>11</v>
      </c>
      <c r="X1" s="32" t="s">
        <v>49</v>
      </c>
    </row>
    <row r="2" spans="1:24" s="6" customFormat="1" ht="12.75" x14ac:dyDescent="0.2">
      <c r="A2" s="29"/>
      <c r="B2" s="2230" t="s">
        <v>906</v>
      </c>
      <c r="C2" s="2230"/>
      <c r="D2" s="2230"/>
      <c r="E2" s="2230"/>
      <c r="F2" s="2230"/>
      <c r="G2" s="2230"/>
      <c r="H2" s="2230"/>
      <c r="I2" s="2230"/>
      <c r="J2" s="2230"/>
      <c r="K2" s="2230"/>
      <c r="L2" s="2230"/>
      <c r="M2" s="2230"/>
      <c r="N2" s="2230"/>
      <c r="O2" s="2230"/>
      <c r="P2" s="2230"/>
      <c r="Q2" s="2230"/>
      <c r="R2" s="2230"/>
      <c r="S2" s="2230"/>
      <c r="T2" s="2230"/>
      <c r="U2" s="2230"/>
      <c r="V2" s="2230"/>
      <c r="W2" s="2230"/>
      <c r="X2" s="32"/>
    </row>
    <row r="3" spans="1:24" s="6" customFormat="1" ht="12.75" x14ac:dyDescent="0.2">
      <c r="A3" s="29"/>
      <c r="B3" s="2230"/>
      <c r="C3" s="2230"/>
      <c r="D3" s="2230"/>
      <c r="E3" s="2230"/>
      <c r="F3" s="2230"/>
      <c r="G3" s="2230"/>
      <c r="H3" s="2230"/>
      <c r="I3" s="2230"/>
      <c r="J3" s="2230"/>
      <c r="K3" s="2230"/>
      <c r="L3" s="2230"/>
      <c r="M3" s="2230"/>
      <c r="N3" s="2230"/>
      <c r="O3" s="2230"/>
      <c r="P3" s="2230"/>
      <c r="Q3" s="2230"/>
      <c r="R3" s="2230"/>
      <c r="S3" s="2230"/>
      <c r="T3" s="2230"/>
      <c r="U3" s="2230"/>
      <c r="V3" s="2230"/>
      <c r="W3" s="2230"/>
      <c r="X3" s="32"/>
    </row>
    <row r="4" spans="1:24" s="6" customFormat="1" ht="12.75" x14ac:dyDescent="0.2">
      <c r="A4" s="29"/>
      <c r="B4" s="30"/>
      <c r="C4" s="30"/>
      <c r="D4" s="30"/>
      <c r="E4" s="30"/>
      <c r="F4" s="30"/>
      <c r="G4" s="30"/>
      <c r="H4" s="30"/>
      <c r="I4" s="30"/>
      <c r="J4" s="30"/>
      <c r="K4" s="30"/>
      <c r="L4" s="30"/>
      <c r="M4" s="30"/>
      <c r="N4" s="30"/>
      <c r="O4" s="30"/>
      <c r="P4" s="30"/>
      <c r="Q4" s="30"/>
      <c r="R4" s="30"/>
      <c r="S4" s="30"/>
      <c r="T4" s="30"/>
      <c r="U4" s="30"/>
      <c r="V4" s="30"/>
      <c r="W4" s="30"/>
      <c r="X4" s="32"/>
    </row>
    <row r="5" spans="1:24" ht="15" customHeight="1" x14ac:dyDescent="0.25">
      <c r="A5" s="9" t="s">
        <v>0</v>
      </c>
      <c r="B5" s="2264" t="str">
        <f>B7</f>
        <v>POIDS DE PATE NECESSAIRE POUR FONCER DES CERCLES OU DES MOULES A TARTES</v>
      </c>
      <c r="C5" s="2264"/>
      <c r="D5" s="2264"/>
      <c r="E5" s="2264"/>
      <c r="F5" s="2264"/>
      <c r="G5" s="2264"/>
      <c r="H5" s="2264"/>
      <c r="I5" s="2264"/>
      <c r="J5" s="2264"/>
      <c r="K5" s="2264"/>
      <c r="L5" s="2264"/>
      <c r="M5" s="2264"/>
      <c r="N5" s="2264"/>
      <c r="O5" s="2264"/>
      <c r="P5" s="2264"/>
      <c r="Q5" s="2264"/>
      <c r="R5" s="2264"/>
      <c r="S5" s="2264"/>
      <c r="T5" s="2264"/>
      <c r="U5" s="2264"/>
      <c r="V5" s="2264"/>
      <c r="W5" s="2264"/>
    </row>
    <row r="6" spans="1:24" ht="15" customHeight="1" x14ac:dyDescent="0.25">
      <c r="A6" s="2249" t="str">
        <f>B7</f>
        <v>POIDS DE PATE NECESSAIRE POUR FONCER DES CERCLES OU DES MOULES A TARTES</v>
      </c>
      <c r="B6" s="33"/>
      <c r="C6" s="33"/>
      <c r="D6" s="33"/>
      <c r="E6" s="33"/>
      <c r="F6" s="33"/>
      <c r="G6" s="33"/>
      <c r="H6" s="33"/>
      <c r="I6" s="33"/>
      <c r="J6" s="33"/>
      <c r="K6" s="33"/>
      <c r="L6" s="33"/>
      <c r="M6" s="33"/>
      <c r="N6" s="33"/>
      <c r="O6" s="33"/>
      <c r="P6" s="33"/>
      <c r="Q6" s="33"/>
      <c r="R6" s="33"/>
      <c r="S6" s="33"/>
      <c r="T6" s="33"/>
      <c r="U6" s="33"/>
      <c r="V6" s="33"/>
      <c r="W6" s="33"/>
    </row>
    <row r="7" spans="1:24" ht="15" customHeight="1" x14ac:dyDescent="0.25">
      <c r="A7" s="2249"/>
      <c r="B7" s="2261" t="s">
        <v>117</v>
      </c>
      <c r="C7" s="2261"/>
      <c r="D7" s="2261"/>
      <c r="E7" s="2261"/>
      <c r="F7" s="2261"/>
      <c r="G7" s="2261"/>
      <c r="H7" s="2261"/>
      <c r="I7" s="2261"/>
      <c r="J7" s="2261"/>
      <c r="K7" s="2261"/>
      <c r="L7" s="2261"/>
      <c r="M7" s="2261"/>
      <c r="N7" s="2261"/>
      <c r="O7" s="2261"/>
      <c r="P7" s="2261"/>
      <c r="Q7" s="2261"/>
      <c r="R7" s="2261"/>
      <c r="S7" s="2261"/>
      <c r="T7" s="33"/>
      <c r="U7" s="33"/>
      <c r="V7" s="33"/>
      <c r="W7" s="33"/>
    </row>
    <row r="8" spans="1:24" ht="15" customHeight="1" x14ac:dyDescent="0.25">
      <c r="A8" s="2249"/>
      <c r="B8" s="2261"/>
      <c r="C8" s="2261"/>
      <c r="D8" s="2261"/>
      <c r="E8" s="2261"/>
      <c r="F8" s="2261"/>
      <c r="G8" s="2261"/>
      <c r="H8" s="2261"/>
      <c r="I8" s="2261"/>
      <c r="J8" s="2261"/>
      <c r="K8" s="2261"/>
      <c r="L8" s="2261"/>
      <c r="M8" s="2261"/>
      <c r="N8" s="2261"/>
      <c r="O8" s="2261"/>
      <c r="P8" s="2261"/>
      <c r="Q8" s="2261"/>
      <c r="R8" s="2261"/>
      <c r="S8" s="2261"/>
      <c r="T8" s="33"/>
      <c r="U8" s="33"/>
      <c r="V8" s="33"/>
      <c r="W8" s="33"/>
    </row>
    <row r="9" spans="1:24" ht="15" customHeight="1" x14ac:dyDescent="0.25">
      <c r="A9" s="2249"/>
      <c r="B9" s="34"/>
      <c r="C9" s="34"/>
      <c r="D9" s="34"/>
      <c r="E9" s="34"/>
      <c r="F9" s="34"/>
      <c r="G9" s="34"/>
      <c r="H9" s="34"/>
      <c r="I9" s="34"/>
      <c r="J9" s="34"/>
      <c r="K9" s="34"/>
      <c r="L9" s="34"/>
      <c r="M9" s="34"/>
      <c r="N9" s="34"/>
      <c r="O9" s="34"/>
      <c r="P9" s="34"/>
      <c r="Q9" s="34"/>
      <c r="R9" s="33"/>
      <c r="S9" s="33"/>
      <c r="T9" s="33"/>
      <c r="U9" s="33"/>
      <c r="V9" s="33"/>
      <c r="W9" s="33"/>
    </row>
    <row r="10" spans="1:24" ht="15" customHeight="1" x14ac:dyDescent="0.25">
      <c r="A10" s="2249"/>
      <c r="B10" s="34"/>
      <c r="C10" s="34"/>
      <c r="D10" s="34"/>
      <c r="E10" s="34"/>
      <c r="F10" s="34"/>
      <c r="G10" s="34"/>
      <c r="H10" s="34"/>
      <c r="I10" s="34"/>
      <c r="J10" s="34"/>
      <c r="K10" s="34"/>
      <c r="L10" s="34"/>
      <c r="M10" s="34"/>
      <c r="N10" s="34"/>
      <c r="O10" s="33"/>
      <c r="P10" s="33"/>
      <c r="Q10" s="33"/>
      <c r="R10" s="33"/>
      <c r="S10" s="33"/>
      <c r="T10" s="33"/>
      <c r="U10" s="33"/>
      <c r="V10" s="33"/>
      <c r="W10" s="33"/>
    </row>
    <row r="11" spans="1:24" ht="15" customHeight="1" x14ac:dyDescent="0.25">
      <c r="A11" s="2249"/>
      <c r="B11" s="2296" t="s">
        <v>569</v>
      </c>
      <c r="C11" s="2296"/>
      <c r="D11" s="2296"/>
      <c r="E11" s="2296"/>
      <c r="F11" s="2296"/>
      <c r="G11" s="2296"/>
      <c r="H11" s="2296"/>
      <c r="I11" s="2296"/>
      <c r="J11" s="2296"/>
      <c r="K11" s="2296"/>
      <c r="L11" s="2296"/>
      <c r="M11" s="2296"/>
      <c r="N11" s="2296"/>
      <c r="O11" s="2296"/>
      <c r="P11" s="2296"/>
      <c r="Q11" s="2296"/>
      <c r="R11" s="2296"/>
      <c r="S11" s="2296"/>
      <c r="T11" s="2296"/>
      <c r="U11" s="2296"/>
      <c r="V11" s="33"/>
      <c r="W11" s="33"/>
    </row>
    <row r="12" spans="1:24" ht="15" customHeight="1" x14ac:dyDescent="0.25">
      <c r="A12" s="2249"/>
      <c r="B12" s="2296"/>
      <c r="C12" s="2296"/>
      <c r="D12" s="2296"/>
      <c r="E12" s="2296"/>
      <c r="F12" s="2296"/>
      <c r="G12" s="2296"/>
      <c r="H12" s="2296"/>
      <c r="I12" s="2296"/>
      <c r="J12" s="2296"/>
      <c r="K12" s="2296"/>
      <c r="L12" s="2296"/>
      <c r="M12" s="2296"/>
      <c r="N12" s="2296"/>
      <c r="O12" s="2296"/>
      <c r="P12" s="2296"/>
      <c r="Q12" s="2296"/>
      <c r="R12" s="2296"/>
      <c r="S12" s="2296"/>
      <c r="T12" s="2296"/>
      <c r="U12" s="2296"/>
      <c r="V12" s="33"/>
      <c r="W12" s="33"/>
    </row>
    <row r="13" spans="1:24" ht="15" customHeight="1" x14ac:dyDescent="0.25">
      <c r="A13" s="2249"/>
      <c r="B13" s="34"/>
      <c r="C13" s="34"/>
      <c r="D13" s="658"/>
      <c r="E13" s="658"/>
      <c r="F13" s="658"/>
      <c r="G13" s="658"/>
      <c r="H13" s="658"/>
      <c r="I13" s="658"/>
      <c r="J13" s="658"/>
      <c r="K13" s="658"/>
      <c r="L13" s="658"/>
      <c r="M13" s="658"/>
      <c r="N13" s="658"/>
      <c r="O13" s="33"/>
      <c r="P13" s="33"/>
      <c r="Q13" s="33"/>
      <c r="R13" s="33"/>
      <c r="S13" s="33"/>
      <c r="T13" s="33"/>
      <c r="U13" s="650"/>
      <c r="V13" s="33"/>
      <c r="W13" s="33"/>
    </row>
    <row r="14" spans="1:24" ht="15" customHeight="1" x14ac:dyDescent="0.25">
      <c r="A14" s="2249"/>
      <c r="B14" s="34"/>
      <c r="C14" s="34"/>
      <c r="D14" s="658"/>
      <c r="E14" s="658"/>
      <c r="F14" s="658"/>
      <c r="G14" s="658"/>
      <c r="H14" s="658"/>
      <c r="I14" s="658"/>
      <c r="J14" s="658"/>
      <c r="K14" s="658"/>
      <c r="L14" s="658"/>
      <c r="M14" s="658"/>
      <c r="N14" s="658"/>
      <c r="O14" s="33"/>
      <c r="P14" s="33"/>
      <c r="Q14" s="33"/>
      <c r="R14" s="33"/>
      <c r="S14" s="33"/>
      <c r="T14" s="33"/>
      <c r="U14" s="650"/>
      <c r="V14" s="33"/>
      <c r="W14" s="33"/>
    </row>
    <row r="15" spans="1:24" x14ac:dyDescent="0.25">
      <c r="A15" s="2249"/>
      <c r="B15" s="34"/>
      <c r="C15" s="34"/>
      <c r="D15" s="34"/>
      <c r="E15" s="34"/>
      <c r="F15" s="34"/>
      <c r="G15" s="34"/>
      <c r="H15" s="34"/>
      <c r="I15" s="34"/>
      <c r="J15" s="34"/>
      <c r="K15" s="34"/>
      <c r="L15" s="34"/>
      <c r="M15" s="34"/>
      <c r="N15" s="34"/>
      <c r="O15" s="33"/>
      <c r="P15" s="33"/>
      <c r="Q15" s="33"/>
      <c r="R15" s="33"/>
      <c r="S15" s="33"/>
      <c r="T15" s="33"/>
      <c r="U15" s="33"/>
      <c r="V15" s="33"/>
      <c r="W15" s="33"/>
    </row>
    <row r="16" spans="1:24" ht="15" customHeight="1" x14ac:dyDescent="0.25">
      <c r="A16" s="2249"/>
      <c r="B16" s="34"/>
      <c r="C16" s="34"/>
      <c r="D16" s="34"/>
      <c r="E16" s="34"/>
      <c r="F16" s="34"/>
      <c r="G16" s="34"/>
      <c r="H16" s="34"/>
      <c r="I16" s="34"/>
      <c r="J16" s="34"/>
      <c r="K16" s="34"/>
      <c r="L16" s="34"/>
      <c r="M16" s="34"/>
      <c r="N16" s="34"/>
      <c r="O16" s="34"/>
      <c r="P16" s="34"/>
      <c r="Q16" s="34"/>
      <c r="R16" s="33"/>
      <c r="S16" s="33"/>
      <c r="T16" s="33"/>
      <c r="U16" s="33"/>
      <c r="V16" s="33"/>
      <c r="W16" s="33"/>
    </row>
    <row r="17" spans="1:23" ht="22.5" customHeight="1" x14ac:dyDescent="0.25">
      <c r="A17" s="2249"/>
      <c r="B17" s="34"/>
      <c r="C17" s="34"/>
      <c r="D17" s="2262" t="s">
        <v>1</v>
      </c>
      <c r="E17" s="2262"/>
      <c r="F17" s="2262" t="s">
        <v>2</v>
      </c>
      <c r="G17" s="2262"/>
      <c r="H17" s="2262" t="s">
        <v>3</v>
      </c>
      <c r="I17" s="2262"/>
      <c r="J17" s="2262" t="s">
        <v>4</v>
      </c>
      <c r="K17" s="2262"/>
      <c r="L17" s="2262" t="s">
        <v>5</v>
      </c>
      <c r="M17" s="2262"/>
      <c r="N17" s="2262" t="s">
        <v>6</v>
      </c>
      <c r="O17" s="2262"/>
      <c r="P17" s="2256"/>
      <c r="Q17" s="2256"/>
      <c r="R17" s="33"/>
      <c r="S17" s="33"/>
      <c r="T17" s="33"/>
      <c r="U17" s="33"/>
      <c r="V17" s="33"/>
      <c r="W17" s="33"/>
    </row>
    <row r="18" spans="1:23" ht="15" customHeight="1" x14ac:dyDescent="0.25">
      <c r="A18" s="2249"/>
      <c r="B18" s="34"/>
      <c r="C18" s="34"/>
      <c r="D18" s="1927" t="s">
        <v>119</v>
      </c>
      <c r="E18" s="1927"/>
      <c r="F18" s="2119" t="s">
        <v>118</v>
      </c>
      <c r="G18" s="2119"/>
      <c r="H18" s="1930" t="s">
        <v>556</v>
      </c>
      <c r="I18" s="1930"/>
      <c r="J18" s="1930" t="s">
        <v>60</v>
      </c>
      <c r="K18" s="1930"/>
      <c r="L18" s="1931" t="s">
        <v>61</v>
      </c>
      <c r="M18" s="1931"/>
      <c r="N18" s="1931" t="s">
        <v>62</v>
      </c>
      <c r="O18" s="1931"/>
      <c r="P18" s="1932" t="s">
        <v>571</v>
      </c>
      <c r="Q18" s="1932"/>
      <c r="R18" s="33"/>
      <c r="S18" s="2263" t="s">
        <v>134</v>
      </c>
      <c r="T18" s="2263" t="s">
        <v>92</v>
      </c>
      <c r="U18" s="33"/>
      <c r="V18" s="33"/>
      <c r="W18" s="33"/>
    </row>
    <row r="19" spans="1:23" ht="15" customHeight="1" x14ac:dyDescent="0.25">
      <c r="A19" s="2249"/>
      <c r="B19" s="34"/>
      <c r="C19" s="34"/>
      <c r="D19" s="1927"/>
      <c r="E19" s="1927"/>
      <c r="F19" s="2119"/>
      <c r="G19" s="2119"/>
      <c r="H19" s="1930"/>
      <c r="I19" s="1930"/>
      <c r="J19" s="1930"/>
      <c r="K19" s="1930"/>
      <c r="L19" s="1931"/>
      <c r="M19" s="1931"/>
      <c r="N19" s="1931"/>
      <c r="O19" s="1931"/>
      <c r="P19" s="1932"/>
      <c r="Q19" s="1932"/>
      <c r="R19" s="33"/>
      <c r="S19" s="2263"/>
      <c r="T19" s="2263"/>
      <c r="U19" s="33"/>
      <c r="V19" s="33"/>
      <c r="W19" s="33"/>
    </row>
    <row r="20" spans="1:23" ht="15" customHeight="1" x14ac:dyDescent="0.25">
      <c r="A20" s="2249"/>
      <c r="B20" s="34"/>
      <c r="C20" s="34"/>
      <c r="D20" s="1927"/>
      <c r="E20" s="1927"/>
      <c r="F20" s="2119"/>
      <c r="G20" s="2119"/>
      <c r="H20" s="1930"/>
      <c r="I20" s="1930"/>
      <c r="J20" s="1930"/>
      <c r="K20" s="1930"/>
      <c r="L20" s="1931"/>
      <c r="M20" s="1931"/>
      <c r="N20" s="1931"/>
      <c r="O20" s="1931"/>
      <c r="P20" s="1932"/>
      <c r="Q20" s="1932"/>
      <c r="R20" s="33"/>
      <c r="S20" s="2263"/>
      <c r="T20" s="2263"/>
      <c r="U20" s="33"/>
      <c r="V20" s="33"/>
      <c r="W20" s="33"/>
    </row>
    <row r="21" spans="1:23" ht="15" customHeight="1" x14ac:dyDescent="0.25">
      <c r="A21" s="2249"/>
      <c r="B21" s="34"/>
      <c r="C21" s="34"/>
      <c r="D21" s="1934">
        <v>1</v>
      </c>
      <c r="E21" s="1934"/>
      <c r="F21" s="2247">
        <v>18</v>
      </c>
      <c r="G21" s="2247"/>
      <c r="H21" s="2247">
        <v>2.5</v>
      </c>
      <c r="I21" s="2247"/>
      <c r="J21" s="1937">
        <v>1.5</v>
      </c>
      <c r="K21" s="1937"/>
      <c r="L21" s="1937">
        <v>2</v>
      </c>
      <c r="M21" s="1937"/>
      <c r="N21" s="1937"/>
      <c r="O21" s="1937"/>
      <c r="P21" s="1938">
        <f>(P37/S37)*S21</f>
        <v>0.15576923076923074</v>
      </c>
      <c r="Q21" s="1938"/>
      <c r="R21" s="33"/>
      <c r="S21" s="2156">
        <f>T21*(J21/10)</f>
        <v>61.072561185785581</v>
      </c>
      <c r="T21" s="2157">
        <f>(((F21/2)*(F21/2)*PI()))*D21+(F21*PI()*H21)*D21+((F21*PI()*(L21/10)))*D21+((F21*PI()*(N21/10)))*D21</f>
        <v>407.15040790523722</v>
      </c>
      <c r="U21" s="33"/>
      <c r="V21" s="33"/>
      <c r="W21" s="33"/>
    </row>
    <row r="22" spans="1:23" ht="15" customHeight="1" x14ac:dyDescent="0.25">
      <c r="A22" s="2249"/>
      <c r="B22" s="34"/>
      <c r="C22" s="34"/>
      <c r="D22" s="1934"/>
      <c r="E22" s="1934"/>
      <c r="F22" s="2247"/>
      <c r="G22" s="2247"/>
      <c r="H22" s="2247"/>
      <c r="I22" s="2247"/>
      <c r="J22" s="1937"/>
      <c r="K22" s="1937"/>
      <c r="L22" s="1937"/>
      <c r="M22" s="1937"/>
      <c r="N22" s="1937"/>
      <c r="O22" s="1937"/>
      <c r="P22" s="1938"/>
      <c r="Q22" s="1938"/>
      <c r="R22" s="33"/>
      <c r="S22" s="2156"/>
      <c r="T22" s="2157"/>
      <c r="U22" s="33"/>
      <c r="V22" s="33"/>
      <c r="W22" s="33"/>
    </row>
    <row r="23" spans="1:23" ht="16.5" customHeight="1" x14ac:dyDescent="0.25">
      <c r="A23" s="2249"/>
      <c r="B23" s="34"/>
      <c r="C23" s="34"/>
      <c r="D23" s="34"/>
      <c r="E23" s="34"/>
      <c r="F23" s="34"/>
      <c r="G23" s="34"/>
      <c r="H23" s="34"/>
      <c r="I23" s="34"/>
      <c r="J23" s="34"/>
      <c r="K23" s="34"/>
      <c r="L23" s="34"/>
      <c r="M23" s="34"/>
      <c r="N23" s="34"/>
      <c r="O23" s="34"/>
      <c r="P23" s="2256" t="s">
        <v>7</v>
      </c>
      <c r="Q23" s="2256"/>
      <c r="R23" s="33"/>
      <c r="S23" s="761" t="s">
        <v>8</v>
      </c>
      <c r="T23" s="33"/>
      <c r="U23" s="33"/>
      <c r="V23" s="33"/>
      <c r="W23" s="33"/>
    </row>
    <row r="24" spans="1:23" ht="15" customHeight="1" x14ac:dyDescent="0.25">
      <c r="A24" s="2249"/>
      <c r="B24" s="34"/>
      <c r="C24" s="34"/>
      <c r="D24" s="34"/>
      <c r="E24" s="34"/>
      <c r="F24" s="34"/>
      <c r="G24" s="34"/>
      <c r="H24" s="34"/>
      <c r="I24" s="34"/>
      <c r="J24" s="34"/>
      <c r="K24" s="34"/>
      <c r="L24" s="34"/>
      <c r="M24" s="34"/>
      <c r="N24" s="34"/>
      <c r="O24" s="34"/>
      <c r="P24" s="34"/>
      <c r="Q24" s="34"/>
      <c r="R24" s="33"/>
      <c r="S24" s="33"/>
      <c r="T24" s="33"/>
      <c r="U24" s="33"/>
      <c r="V24" s="33"/>
      <c r="W24" s="33"/>
    </row>
    <row r="25" spans="1:23" ht="15.75" x14ac:dyDescent="0.25">
      <c r="A25" s="2249"/>
      <c r="B25" s="34"/>
      <c r="C25" s="35"/>
      <c r="D25" s="35"/>
      <c r="E25" s="36"/>
      <c r="F25" s="33"/>
      <c r="G25" s="33"/>
      <c r="H25" s="662"/>
      <c r="I25" s="662"/>
      <c r="J25" s="662"/>
      <c r="K25" s="662"/>
      <c r="L25" s="662"/>
      <c r="M25" s="662"/>
      <c r="N25" s="662"/>
      <c r="O25" s="660" t="s">
        <v>572</v>
      </c>
      <c r="P25" s="661" t="str">
        <f>P39</f>
        <v>P</v>
      </c>
      <c r="Q25" s="663">
        <f>Q39</f>
        <v>37</v>
      </c>
      <c r="R25" s="33"/>
      <c r="S25" s="33"/>
      <c r="T25" s="33"/>
      <c r="U25" s="33"/>
      <c r="V25" s="33"/>
      <c r="W25" s="33"/>
    </row>
    <row r="26" spans="1:23" ht="15.75" customHeight="1" x14ac:dyDescent="0.25">
      <c r="A26" s="2249"/>
      <c r="B26" s="34"/>
      <c r="C26" s="34"/>
      <c r="D26" s="34"/>
      <c r="E26" s="39"/>
      <c r="F26" s="34"/>
      <c r="G26" s="34"/>
      <c r="H26" s="34"/>
      <c r="I26" s="34"/>
      <c r="J26" s="34"/>
      <c r="K26" s="34"/>
      <c r="L26" s="34"/>
      <c r="M26" s="34"/>
      <c r="N26" s="34"/>
      <c r="O26" s="34"/>
      <c r="P26" s="34"/>
      <c r="Q26" s="33"/>
      <c r="R26" s="33"/>
      <c r="S26" s="33"/>
      <c r="T26" s="33"/>
      <c r="U26" s="33"/>
      <c r="V26" s="33"/>
      <c r="W26" s="33"/>
    </row>
    <row r="27" spans="1:23" x14ac:dyDescent="0.25">
      <c r="A27" s="2249"/>
      <c r="B27" s="34"/>
      <c r="C27" s="34"/>
      <c r="D27" s="33"/>
      <c r="E27" s="33"/>
      <c r="F27" s="33"/>
      <c r="G27" s="33"/>
      <c r="H27" s="33"/>
      <c r="I27" s="33"/>
      <c r="J27" s="33"/>
      <c r="K27" s="33"/>
      <c r="L27" s="33"/>
      <c r="M27" s="33"/>
      <c r="N27" s="33"/>
      <c r="O27" s="33"/>
      <c r="P27" s="33"/>
      <c r="Q27" s="33"/>
      <c r="R27" s="2277" t="s">
        <v>127</v>
      </c>
      <c r="S27" s="2278"/>
      <c r="T27" s="2278"/>
      <c r="U27" s="2278"/>
      <c r="V27" s="2278"/>
      <c r="W27" s="2279"/>
    </row>
    <row r="28" spans="1:23" ht="15" customHeight="1" x14ac:dyDescent="0.25">
      <c r="A28" s="2249"/>
      <c r="B28" s="976" t="s">
        <v>43</v>
      </c>
      <c r="C28" s="977" t="s">
        <v>1</v>
      </c>
      <c r="D28" s="2257" t="s">
        <v>70</v>
      </c>
      <c r="E28" s="2257"/>
      <c r="F28" s="2257"/>
      <c r="G28" s="39"/>
      <c r="H28" s="38"/>
      <c r="I28" s="38"/>
      <c r="J28" s="33"/>
      <c r="K28" s="33"/>
      <c r="L28" s="33"/>
      <c r="M28" s="38"/>
      <c r="N28" s="38"/>
      <c r="O28" s="33"/>
      <c r="P28" s="33"/>
      <c r="Q28" s="33"/>
      <c r="R28" s="2280" t="s">
        <v>129</v>
      </c>
      <c r="S28" s="2281"/>
      <c r="T28" s="2281"/>
      <c r="U28" s="2281"/>
      <c r="V28" s="2281"/>
      <c r="W28" s="2282"/>
    </row>
    <row r="29" spans="1:23" ht="16.5" customHeight="1" x14ac:dyDescent="0.25">
      <c r="A29" s="2249"/>
      <c r="B29" s="976" t="s">
        <v>570</v>
      </c>
      <c r="C29" s="977" t="s">
        <v>6</v>
      </c>
      <c r="D29" s="2257"/>
      <c r="E29" s="2257"/>
      <c r="F29" s="2257"/>
      <c r="G29" s="39"/>
      <c r="H29" s="72"/>
      <c r="I29" s="33"/>
      <c r="J29" s="33"/>
      <c r="K29" s="33"/>
      <c r="L29" s="33"/>
      <c r="M29" s="33"/>
      <c r="N29" s="33"/>
      <c r="O29" s="33"/>
      <c r="P29" s="33"/>
      <c r="Q29" s="33"/>
      <c r="R29" s="2280"/>
      <c r="S29" s="2281"/>
      <c r="T29" s="2281"/>
      <c r="U29" s="2281"/>
      <c r="V29" s="2281"/>
      <c r="W29" s="2282"/>
    </row>
    <row r="30" spans="1:23" ht="15.75" customHeight="1" x14ac:dyDescent="0.25">
      <c r="A30" s="2249"/>
      <c r="B30" s="34"/>
      <c r="C30" s="34"/>
      <c r="D30" s="34"/>
      <c r="E30" s="34"/>
      <c r="F30" s="34"/>
      <c r="G30" s="34"/>
      <c r="H30" s="34"/>
      <c r="I30" s="34"/>
      <c r="J30" s="34"/>
      <c r="K30" s="41"/>
      <c r="L30" s="41"/>
      <c r="M30" s="41"/>
      <c r="N30" s="41"/>
      <c r="O30" s="672"/>
      <c r="P30" s="672"/>
      <c r="Q30" s="672"/>
      <c r="R30" s="2280"/>
      <c r="S30" s="2281"/>
      <c r="T30" s="2281"/>
      <c r="U30" s="2281"/>
      <c r="V30" s="2281"/>
      <c r="W30" s="2282"/>
    </row>
    <row r="31" spans="1:23" ht="15.75" customHeight="1" x14ac:dyDescent="0.25">
      <c r="A31" s="2249"/>
      <c r="B31" s="34"/>
      <c r="C31" s="34"/>
      <c r="D31" s="673"/>
      <c r="E31" s="671" t="s">
        <v>122</v>
      </c>
      <c r="F31" s="674" t="s">
        <v>123</v>
      </c>
      <c r="G31" s="40"/>
      <c r="H31" s="40"/>
      <c r="I31" s="40"/>
      <c r="J31" s="40"/>
      <c r="K31" s="41"/>
      <c r="L31" s="41"/>
      <c r="M31" s="41"/>
      <c r="N31" s="41"/>
      <c r="O31" s="41"/>
      <c r="P31" s="41"/>
      <c r="Q31" s="41"/>
      <c r="R31" s="2283"/>
      <c r="S31" s="2284"/>
      <c r="T31" s="2284"/>
      <c r="U31" s="2284"/>
      <c r="V31" s="2284"/>
      <c r="W31" s="2285"/>
    </row>
    <row r="32" spans="1:23" ht="15" customHeight="1" thickBot="1" x14ac:dyDescent="0.3">
      <c r="A32" s="2249"/>
      <c r="B32" s="34"/>
      <c r="C32" s="34"/>
      <c r="D32" s="34"/>
      <c r="E32" s="34"/>
      <c r="F32" s="34"/>
      <c r="G32" s="34"/>
      <c r="H32" s="34"/>
      <c r="I32" s="34"/>
      <c r="J32" s="34"/>
      <c r="K32" s="34"/>
      <c r="L32" s="34"/>
      <c r="M32" s="34"/>
      <c r="N32" s="34"/>
      <c r="O32" s="34"/>
      <c r="P32" s="34"/>
      <c r="Q32" s="34"/>
      <c r="R32" s="33"/>
      <c r="S32" s="33"/>
      <c r="T32" s="33"/>
      <c r="U32" s="33"/>
      <c r="V32" s="33"/>
      <c r="W32" s="33"/>
    </row>
    <row r="33" spans="1:23" ht="15" customHeight="1" x14ac:dyDescent="0.25">
      <c r="A33" s="2249"/>
      <c r="B33" s="655"/>
      <c r="C33" s="655"/>
      <c r="D33" s="2286" t="s">
        <v>557</v>
      </c>
      <c r="E33" s="2287"/>
      <c r="F33" s="2287"/>
      <c r="G33" s="2287"/>
      <c r="H33" s="2287"/>
      <c r="I33" s="2287"/>
      <c r="J33" s="2287"/>
      <c r="K33" s="2287"/>
      <c r="L33" s="2287"/>
      <c r="M33" s="2287"/>
      <c r="N33" s="2287"/>
      <c r="O33" s="2287"/>
      <c r="P33" s="2287"/>
      <c r="Q33" s="2287"/>
      <c r="R33" s="2287"/>
      <c r="S33" s="2287"/>
      <c r="T33" s="2288"/>
      <c r="U33" s="654"/>
      <c r="V33" s="654"/>
      <c r="W33" s="654"/>
    </row>
    <row r="34" spans="1:23" ht="15.75" customHeight="1" x14ac:dyDescent="0.25">
      <c r="A34" s="2249"/>
      <c r="B34" s="654"/>
      <c r="C34" s="654"/>
      <c r="D34" s="2289"/>
      <c r="E34" s="2290"/>
      <c r="F34" s="2290"/>
      <c r="G34" s="2290"/>
      <c r="H34" s="2290"/>
      <c r="I34" s="2290"/>
      <c r="J34" s="2290"/>
      <c r="K34" s="2290"/>
      <c r="L34" s="2290"/>
      <c r="M34" s="2290"/>
      <c r="N34" s="2290"/>
      <c r="O34" s="2290"/>
      <c r="P34" s="2290"/>
      <c r="Q34" s="2290"/>
      <c r="R34" s="2290"/>
      <c r="S34" s="2290"/>
      <c r="T34" s="2291"/>
      <c r="U34" s="654"/>
      <c r="V34" s="654"/>
      <c r="W34" s="654"/>
    </row>
    <row r="35" spans="1:23" ht="15" customHeight="1" x14ac:dyDescent="0.25">
      <c r="A35" s="2249"/>
      <c r="B35" s="654"/>
      <c r="C35" s="654"/>
      <c r="D35" s="2255" t="s">
        <v>119</v>
      </c>
      <c r="E35" s="1927"/>
      <c r="F35" s="2119" t="s">
        <v>118</v>
      </c>
      <c r="G35" s="2119"/>
      <c r="H35" s="1930" t="s">
        <v>133</v>
      </c>
      <c r="I35" s="1930"/>
      <c r="J35" s="1930" t="s">
        <v>60</v>
      </c>
      <c r="K35" s="1930"/>
      <c r="L35" s="1931" t="s">
        <v>61</v>
      </c>
      <c r="M35" s="1931"/>
      <c r="N35" s="1931" t="s">
        <v>62</v>
      </c>
      <c r="O35" s="1931"/>
      <c r="P35" s="2258" t="s">
        <v>82</v>
      </c>
      <c r="Q35" s="2258"/>
      <c r="R35" s="26"/>
      <c r="S35" s="2259" t="s">
        <v>579</v>
      </c>
      <c r="T35" s="2297" t="s">
        <v>92</v>
      </c>
      <c r="U35" s="654"/>
      <c r="V35" s="654"/>
      <c r="W35" s="654"/>
    </row>
    <row r="36" spans="1:23" ht="15" customHeight="1" x14ac:dyDescent="0.25">
      <c r="A36" s="2249"/>
      <c r="B36" s="654"/>
      <c r="C36" s="654"/>
      <c r="D36" s="2255"/>
      <c r="E36" s="1927"/>
      <c r="F36" s="2119"/>
      <c r="G36" s="2119"/>
      <c r="H36" s="1930"/>
      <c r="I36" s="1930"/>
      <c r="J36" s="1930"/>
      <c r="K36" s="1930"/>
      <c r="L36" s="1931"/>
      <c r="M36" s="1931"/>
      <c r="N36" s="1931"/>
      <c r="O36" s="1931"/>
      <c r="P36" s="2258"/>
      <c r="Q36" s="2258"/>
      <c r="R36" s="26"/>
      <c r="S36" s="2259"/>
      <c r="T36" s="2297"/>
      <c r="U36" s="654"/>
      <c r="V36" s="654"/>
      <c r="W36" s="654"/>
    </row>
    <row r="37" spans="1:23" x14ac:dyDescent="0.25">
      <c r="A37" s="2249"/>
      <c r="B37" s="654"/>
      <c r="C37" s="654"/>
      <c r="D37" s="2298">
        <v>1</v>
      </c>
      <c r="E37" s="2199"/>
      <c r="F37" s="2299">
        <v>26</v>
      </c>
      <c r="G37" s="2299"/>
      <c r="H37" s="2299">
        <v>4</v>
      </c>
      <c r="I37" s="2299"/>
      <c r="J37" s="2300">
        <v>2</v>
      </c>
      <c r="K37" s="2300"/>
      <c r="L37" s="2300">
        <v>5</v>
      </c>
      <c r="M37" s="2300"/>
      <c r="N37" s="2300">
        <v>4</v>
      </c>
      <c r="O37" s="2300"/>
      <c r="P37" s="2301">
        <v>0.47499999999999998</v>
      </c>
      <c r="Q37" s="2301"/>
      <c r="R37" s="26"/>
      <c r="S37" s="2130">
        <f>T37*(J37/10)</f>
        <v>186.23361250480295</v>
      </c>
      <c r="T37" s="2260">
        <f>(((F37/2)*(F37/2)*PI()))*D37+(F37*PI()*H37)*D37+((F37*PI()*(L37/10)))*D37+((F37*PI()*(N37/10)))*D37</f>
        <v>931.16806252401466</v>
      </c>
      <c r="U37" s="654"/>
      <c r="V37" s="654"/>
      <c r="W37" s="654"/>
    </row>
    <row r="38" spans="1:23" x14ac:dyDescent="0.25">
      <c r="A38" s="2249"/>
      <c r="B38" s="654"/>
      <c r="C38" s="654"/>
      <c r="D38" s="2298"/>
      <c r="E38" s="2199"/>
      <c r="F38" s="2299"/>
      <c r="G38" s="2299"/>
      <c r="H38" s="2299"/>
      <c r="I38" s="2299"/>
      <c r="J38" s="2300"/>
      <c r="K38" s="2300"/>
      <c r="L38" s="2300"/>
      <c r="M38" s="2300"/>
      <c r="N38" s="2300"/>
      <c r="O38" s="2300"/>
      <c r="P38" s="2301"/>
      <c r="Q38" s="2301"/>
      <c r="R38" s="26"/>
      <c r="S38" s="2130"/>
      <c r="T38" s="2260"/>
      <c r="U38" s="654"/>
      <c r="V38" s="654"/>
      <c r="W38" s="654"/>
    </row>
    <row r="39" spans="1:23" ht="15" customHeight="1" x14ac:dyDescent="0.25">
      <c r="A39" s="2249"/>
      <c r="B39" s="654"/>
      <c r="C39" s="654"/>
      <c r="D39" s="2292" t="s">
        <v>559</v>
      </c>
      <c r="E39" s="2293"/>
      <c r="F39" s="2293"/>
      <c r="G39" s="2293"/>
      <c r="H39" s="2293"/>
      <c r="I39" s="2293"/>
      <c r="J39" s="2293"/>
      <c r="K39" s="2293"/>
      <c r="L39" s="2293"/>
      <c r="M39" s="2293"/>
      <c r="N39" s="2293"/>
      <c r="O39" s="2293"/>
      <c r="P39" s="659" t="str">
        <f>LEFT(ADDRESS(1,COLUMN(),4),LEN(ADDRESS(1,COLUMN(),4))-1)</f>
        <v>P</v>
      </c>
      <c r="Q39" s="653">
        <f>ROW()-2</f>
        <v>37</v>
      </c>
      <c r="R39" s="652"/>
      <c r="S39" s="762" t="s">
        <v>31</v>
      </c>
      <c r="T39" s="2"/>
      <c r="U39" s="657"/>
      <c r="V39" s="657"/>
      <c r="W39" s="654"/>
    </row>
    <row r="40" spans="1:23" ht="15" customHeight="1" x14ac:dyDescent="0.25">
      <c r="A40" s="2249"/>
      <c r="B40" s="654"/>
      <c r="C40" s="654"/>
      <c r="D40" s="8"/>
      <c r="E40" s="26"/>
      <c r="F40" s="2294" t="s">
        <v>560</v>
      </c>
      <c r="G40" s="2294"/>
      <c r="H40" s="2294" t="s">
        <v>561</v>
      </c>
      <c r="I40" s="2294"/>
      <c r="J40" s="26"/>
      <c r="K40" s="26"/>
      <c r="L40" s="2294" t="s">
        <v>88</v>
      </c>
      <c r="M40" s="26"/>
      <c r="N40" s="2294" t="s">
        <v>91</v>
      </c>
      <c r="O40" s="26"/>
      <c r="P40" s="2253" t="s">
        <v>30</v>
      </c>
      <c r="Q40" s="2253"/>
      <c r="R40" s="26"/>
      <c r="S40" s="26"/>
      <c r="T40" s="2"/>
      <c r="U40" s="654"/>
      <c r="V40" s="654"/>
      <c r="W40" s="654"/>
    </row>
    <row r="41" spans="1:23" x14ac:dyDescent="0.25">
      <c r="A41" s="2249"/>
      <c r="B41" s="654"/>
      <c r="C41" s="654"/>
      <c r="D41" s="8"/>
      <c r="E41" s="26"/>
      <c r="F41" s="2294"/>
      <c r="G41" s="2294"/>
      <c r="H41" s="2294"/>
      <c r="I41" s="2294"/>
      <c r="J41" s="26"/>
      <c r="K41" s="26"/>
      <c r="L41" s="2294"/>
      <c r="M41" s="26"/>
      <c r="N41" s="2294"/>
      <c r="O41" s="26"/>
      <c r="P41" s="26"/>
      <c r="Q41" s="26"/>
      <c r="R41" s="26"/>
      <c r="S41" s="26"/>
      <c r="T41" s="2"/>
      <c r="U41" s="654"/>
      <c r="V41" s="654"/>
      <c r="W41" s="654"/>
    </row>
    <row r="42" spans="1:23" ht="15" customHeight="1" x14ac:dyDescent="0.25">
      <c r="A42" s="2249"/>
      <c r="B42" s="654"/>
      <c r="C42" s="654"/>
      <c r="D42" s="8"/>
      <c r="E42" s="26"/>
      <c r="F42" s="2295">
        <f>(((F37/2)*(F37/2)*PI()))*D37</f>
        <v>530.92915845667505</v>
      </c>
      <c r="G42" s="2295"/>
      <c r="H42" s="2295">
        <f>(F37*PI()*H37)*D37</f>
        <v>326.72563597333851</v>
      </c>
      <c r="I42" s="2295"/>
      <c r="J42" s="26"/>
      <c r="K42" s="26"/>
      <c r="L42" s="649">
        <f>((F37*PI()*(L37/10)))*D37</f>
        <v>40.840704496667314</v>
      </c>
      <c r="M42" s="26"/>
      <c r="N42" s="649">
        <f>((F37*PI()*(N37/10)))*D37</f>
        <v>32.672563597333856</v>
      </c>
      <c r="O42" s="26"/>
      <c r="P42" s="26"/>
      <c r="Q42" s="26"/>
      <c r="R42" s="26"/>
      <c r="S42" s="26"/>
      <c r="T42" s="2"/>
      <c r="U42" s="654"/>
      <c r="V42" s="654"/>
      <c r="W42" s="654"/>
    </row>
    <row r="43" spans="1:23" x14ac:dyDescent="0.25">
      <c r="A43" s="2249"/>
      <c r="B43" s="654"/>
      <c r="C43" s="654"/>
      <c r="D43" s="2265" t="s">
        <v>121</v>
      </c>
      <c r="E43" s="2266"/>
      <c r="F43" s="2266"/>
      <c r="G43" s="2266"/>
      <c r="H43" s="2266"/>
      <c r="I43" s="2266"/>
      <c r="J43" s="2266"/>
      <c r="K43" s="2267"/>
      <c r="L43" s="2271" t="s">
        <v>145</v>
      </c>
      <c r="M43" s="2272"/>
      <c r="N43" s="664" t="s">
        <v>104</v>
      </c>
      <c r="O43" s="76">
        <v>0.25</v>
      </c>
      <c r="P43" s="664" t="s">
        <v>42</v>
      </c>
      <c r="Q43" s="76">
        <v>5.0000000000000001E-3</v>
      </c>
      <c r="R43" s="2273" t="s">
        <v>44</v>
      </c>
      <c r="S43" s="2274"/>
      <c r="T43" s="77">
        <v>2.5000000000000001E-2</v>
      </c>
      <c r="U43" s="654"/>
      <c r="V43" s="654"/>
      <c r="W43" s="654"/>
    </row>
    <row r="44" spans="1:23" ht="15" customHeight="1" thickBot="1" x14ac:dyDescent="0.3">
      <c r="A44" s="2249"/>
      <c r="B44" s="656"/>
      <c r="C44" s="654"/>
      <c r="D44" s="2268"/>
      <c r="E44" s="2269"/>
      <c r="F44" s="2269"/>
      <c r="G44" s="2269"/>
      <c r="H44" s="2269"/>
      <c r="I44" s="2269"/>
      <c r="J44" s="2269"/>
      <c r="K44" s="2270"/>
      <c r="L44" s="665" t="s">
        <v>146</v>
      </c>
      <c r="M44" s="666">
        <f>SUM(O43:O44,Q43:Q44,T43:T44)</f>
        <v>0.47500000000000003</v>
      </c>
      <c r="N44" s="667" t="s">
        <v>14</v>
      </c>
      <c r="O44" s="668">
        <v>0.125</v>
      </c>
      <c r="P44" s="669" t="s">
        <v>147</v>
      </c>
      <c r="Q44" s="668">
        <v>0.02</v>
      </c>
      <c r="R44" s="2275" t="s">
        <v>148</v>
      </c>
      <c r="S44" s="2276"/>
      <c r="T44" s="670">
        <v>0.05</v>
      </c>
      <c r="U44" s="654"/>
      <c r="V44" s="654"/>
      <c r="W44" s="654"/>
    </row>
    <row r="45" spans="1:23" x14ac:dyDescent="0.25">
      <c r="A45" s="2249"/>
      <c r="B45" s="755"/>
      <c r="C45" s="654"/>
      <c r="D45" s="755" t="s">
        <v>573</v>
      </c>
      <c r="E45" s="654"/>
      <c r="F45" s="654"/>
      <c r="G45" s="654"/>
      <c r="H45" s="654"/>
      <c r="I45" s="654"/>
      <c r="J45" s="654"/>
      <c r="K45" s="654"/>
      <c r="L45" s="654"/>
      <c r="M45" s="654"/>
      <c r="N45" s="654"/>
      <c r="O45" s="654"/>
      <c r="P45" s="654"/>
      <c r="Q45" s="654"/>
      <c r="R45" s="654"/>
      <c r="S45" s="654"/>
      <c r="T45" s="654"/>
      <c r="U45" s="654"/>
      <c r="V45" s="654"/>
      <c r="W45" s="654"/>
    </row>
    <row r="46" spans="1:23" ht="15" customHeight="1" x14ac:dyDescent="0.25">
      <c r="A46" s="2249"/>
      <c r="B46" s="755"/>
      <c r="C46" s="755"/>
      <c r="D46" s="755" t="s">
        <v>574</v>
      </c>
      <c r="E46" s="755"/>
      <c r="F46" s="755"/>
      <c r="G46" s="755"/>
      <c r="H46" s="755"/>
      <c r="I46" s="755"/>
      <c r="J46" s="755"/>
      <c r="K46" s="755"/>
      <c r="L46" s="755"/>
      <c r="M46" s="755"/>
      <c r="N46" s="755"/>
      <c r="O46" s="755"/>
      <c r="P46" s="755"/>
      <c r="Q46" s="755"/>
      <c r="R46" s="755"/>
      <c r="S46" s="755"/>
      <c r="T46" s="755"/>
      <c r="U46" s="755"/>
      <c r="V46" s="654"/>
      <c r="W46" s="654"/>
    </row>
    <row r="47" spans="1:23" x14ac:dyDescent="0.25">
      <c r="A47" s="2249"/>
      <c r="B47" s="755"/>
      <c r="C47" s="755"/>
      <c r="D47" s="2250" t="s">
        <v>580</v>
      </c>
      <c r="E47" s="2250"/>
      <c r="F47" s="2250"/>
      <c r="G47" s="2250"/>
      <c r="H47" s="2250"/>
      <c r="I47" s="2250"/>
      <c r="J47" s="2250"/>
      <c r="K47" s="2250"/>
      <c r="L47" s="2250"/>
      <c r="M47" s="2250"/>
      <c r="N47" s="2250"/>
      <c r="O47" s="2250"/>
      <c r="P47" s="2250"/>
      <c r="Q47" s="2250"/>
      <c r="R47" s="2250"/>
      <c r="S47" s="2250"/>
      <c r="T47" s="2250"/>
      <c r="U47" s="755"/>
      <c r="V47" s="654"/>
      <c r="W47" s="654"/>
    </row>
    <row r="48" spans="1:23" x14ac:dyDescent="0.25">
      <c r="A48" s="2249"/>
      <c r="B48" s="755"/>
      <c r="C48" s="755"/>
      <c r="D48" s="2250"/>
      <c r="E48" s="2250"/>
      <c r="F48" s="2250"/>
      <c r="G48" s="2250"/>
      <c r="H48" s="2250"/>
      <c r="I48" s="2250"/>
      <c r="J48" s="2250"/>
      <c r="K48" s="2250"/>
      <c r="L48" s="2250"/>
      <c r="M48" s="2250"/>
      <c r="N48" s="2250"/>
      <c r="O48" s="2250"/>
      <c r="P48" s="2250"/>
      <c r="Q48" s="2250"/>
      <c r="R48" s="2250"/>
      <c r="S48" s="2250"/>
      <c r="T48" s="2250"/>
      <c r="U48" s="755"/>
      <c r="V48" s="654"/>
      <c r="W48" s="654"/>
    </row>
    <row r="49" spans="1:24" x14ac:dyDescent="0.25">
      <c r="A49" s="2249"/>
      <c r="B49" s="755"/>
      <c r="C49" s="755"/>
      <c r="D49" s="756"/>
      <c r="E49" s="756"/>
      <c r="F49" s="756"/>
      <c r="G49" s="756"/>
      <c r="H49" s="756"/>
      <c r="I49" s="756"/>
      <c r="J49" s="756"/>
      <c r="K49" s="756"/>
      <c r="L49" s="756"/>
      <c r="M49" s="756"/>
      <c r="N49" s="756"/>
      <c r="O49" s="756"/>
      <c r="P49" s="756"/>
      <c r="Q49" s="756"/>
      <c r="R49" s="756"/>
      <c r="S49" s="756"/>
      <c r="T49" s="756"/>
      <c r="U49" s="755"/>
      <c r="V49" s="654"/>
      <c r="W49" s="654"/>
    </row>
    <row r="50" spans="1:24" ht="16.5" thickBot="1" x14ac:dyDescent="0.3">
      <c r="A50" s="2249"/>
      <c r="B50" s="755"/>
      <c r="C50" s="755"/>
      <c r="D50" s="757" t="s">
        <v>575</v>
      </c>
      <c r="E50" s="756"/>
      <c r="F50" s="756"/>
      <c r="G50" s="757"/>
      <c r="H50" s="758"/>
      <c r="I50" s="759" t="s">
        <v>576</v>
      </c>
      <c r="J50" s="760" t="s">
        <v>394</v>
      </c>
      <c r="K50" s="2251" t="s">
        <v>577</v>
      </c>
      <c r="L50" s="2251"/>
      <c r="M50" s="2251"/>
      <c r="N50" s="756"/>
      <c r="O50" s="764" t="s">
        <v>30</v>
      </c>
      <c r="P50" s="760" t="s">
        <v>394</v>
      </c>
      <c r="Q50" s="763" t="s">
        <v>8</v>
      </c>
      <c r="R50" s="756"/>
      <c r="S50" s="756"/>
      <c r="T50" s="756"/>
      <c r="U50" s="755"/>
      <c r="V50" s="654"/>
      <c r="W50" s="654"/>
    </row>
    <row r="51" spans="1:24" ht="15.75" x14ac:dyDescent="0.25">
      <c r="A51" s="2249"/>
      <c r="B51" s="755"/>
      <c r="C51" s="755"/>
      <c r="D51" s="756"/>
      <c r="E51" s="756"/>
      <c r="F51" s="756"/>
      <c r="G51" s="757"/>
      <c r="H51" s="2252" t="s">
        <v>578</v>
      </c>
      <c r="I51" s="2252"/>
      <c r="J51" s="2252"/>
      <c r="K51" s="2252"/>
      <c r="L51" s="2252"/>
      <c r="M51" s="2252"/>
      <c r="N51" s="756"/>
      <c r="O51" s="2254" t="s">
        <v>31</v>
      </c>
      <c r="P51" s="2254"/>
      <c r="Q51" s="2254"/>
      <c r="R51" s="756"/>
      <c r="S51" s="756"/>
      <c r="T51" s="756"/>
      <c r="U51" s="755"/>
      <c r="V51" s="654"/>
      <c r="W51" s="654"/>
    </row>
    <row r="52" spans="1:24" x14ac:dyDescent="0.25">
      <c r="A52" s="2249"/>
      <c r="B52" s="755"/>
      <c r="C52" s="755"/>
      <c r="D52" s="755"/>
      <c r="E52" s="755"/>
      <c r="F52" s="755"/>
      <c r="G52" s="757"/>
      <c r="H52" s="757"/>
      <c r="I52" s="757"/>
      <c r="J52" s="757"/>
      <c r="K52" s="757"/>
      <c r="L52" s="757"/>
      <c r="M52" s="757"/>
      <c r="N52" s="755"/>
      <c r="O52" s="755"/>
      <c r="P52" s="755"/>
      <c r="Q52" s="755"/>
      <c r="R52" s="755"/>
      <c r="S52" s="755"/>
      <c r="T52" s="755"/>
      <c r="U52" s="755"/>
      <c r="V52" s="654"/>
      <c r="W52" s="654"/>
    </row>
    <row r="53" spans="1:24" x14ac:dyDescent="0.25">
      <c r="A53" s="2249"/>
      <c r="B53" s="755"/>
      <c r="C53" s="755"/>
      <c r="D53" s="755"/>
      <c r="E53" s="755"/>
      <c r="F53" s="755"/>
      <c r="G53" s="755"/>
      <c r="H53" s="755"/>
      <c r="I53" s="755"/>
      <c r="J53" s="755"/>
      <c r="K53" s="755"/>
      <c r="L53" s="755"/>
      <c r="M53" s="755"/>
      <c r="N53" s="755"/>
      <c r="O53" s="755"/>
      <c r="P53" s="755"/>
      <c r="Q53" s="755"/>
      <c r="R53" s="755"/>
      <c r="S53" s="755"/>
      <c r="T53" s="755"/>
      <c r="U53" s="755"/>
      <c r="V53" s="654"/>
      <c r="W53" s="654"/>
    </row>
    <row r="54" spans="1:24" x14ac:dyDescent="0.25">
      <c r="A54" s="1598">
        <v>3</v>
      </c>
      <c r="B54" s="1598">
        <v>11</v>
      </c>
      <c r="C54" s="1598">
        <v>11</v>
      </c>
      <c r="D54" s="1598">
        <v>11</v>
      </c>
      <c r="E54" s="1598">
        <v>11</v>
      </c>
      <c r="F54" s="1598">
        <v>11</v>
      </c>
      <c r="G54" s="1598">
        <v>11</v>
      </c>
      <c r="H54" s="1598">
        <v>11</v>
      </c>
      <c r="I54" s="1598">
        <v>11</v>
      </c>
      <c r="J54" s="1598">
        <v>11</v>
      </c>
      <c r="K54" s="1598">
        <v>11</v>
      </c>
      <c r="L54" s="1598">
        <v>11</v>
      </c>
      <c r="M54" s="1598">
        <v>11</v>
      </c>
      <c r="N54" s="1598">
        <v>11</v>
      </c>
      <c r="O54" s="1598">
        <v>11</v>
      </c>
      <c r="P54" s="1598">
        <v>11</v>
      </c>
      <c r="Q54" s="1598">
        <v>11</v>
      </c>
      <c r="R54" s="1598">
        <v>11</v>
      </c>
      <c r="S54" s="1598">
        <v>11</v>
      </c>
      <c r="T54" s="1598">
        <v>11</v>
      </c>
      <c r="U54" s="1598">
        <v>11</v>
      </c>
      <c r="V54" s="1598">
        <v>11</v>
      </c>
      <c r="W54" s="1598">
        <v>11</v>
      </c>
      <c r="X54" s="1597" t="s">
        <v>997</v>
      </c>
    </row>
    <row r="55" spans="1:24" ht="15.75" thickBot="1" x14ac:dyDescent="0.3">
      <c r="A55" s="1599">
        <f t="shared" ref="A55:V55" ca="1" si="0">CELL("largeur",A55)</f>
        <v>3</v>
      </c>
      <c r="B55" s="1599">
        <f t="shared" ca="1" si="0"/>
        <v>11</v>
      </c>
      <c r="C55" s="1599">
        <f t="shared" ca="1" si="0"/>
        <v>11</v>
      </c>
      <c r="D55" s="1599">
        <f t="shared" ca="1" si="0"/>
        <v>11</v>
      </c>
      <c r="E55" s="1599">
        <f t="shared" ca="1" si="0"/>
        <v>11</v>
      </c>
      <c r="F55" s="1599">
        <f t="shared" ca="1" si="0"/>
        <v>11</v>
      </c>
      <c r="G55" s="1599">
        <f t="shared" ca="1" si="0"/>
        <v>11</v>
      </c>
      <c r="H55" s="1599">
        <f t="shared" ca="1" si="0"/>
        <v>11</v>
      </c>
      <c r="I55" s="1599">
        <f t="shared" ca="1" si="0"/>
        <v>11</v>
      </c>
      <c r="J55" s="1599">
        <f t="shared" ca="1" si="0"/>
        <v>11</v>
      </c>
      <c r="K55" s="1599">
        <f t="shared" ca="1" si="0"/>
        <v>11</v>
      </c>
      <c r="L55" s="1599">
        <f t="shared" ca="1" si="0"/>
        <v>11</v>
      </c>
      <c r="M55" s="1599">
        <f t="shared" ca="1" si="0"/>
        <v>11</v>
      </c>
      <c r="N55" s="1599">
        <f t="shared" ca="1" si="0"/>
        <v>11</v>
      </c>
      <c r="O55" s="1599">
        <f t="shared" ca="1" si="0"/>
        <v>11</v>
      </c>
      <c r="P55" s="1599">
        <f t="shared" ca="1" si="0"/>
        <v>11</v>
      </c>
      <c r="Q55" s="1599">
        <f t="shared" ca="1" si="0"/>
        <v>11</v>
      </c>
      <c r="R55" s="1599">
        <f t="shared" ca="1" si="0"/>
        <v>11</v>
      </c>
      <c r="S55" s="1599">
        <f t="shared" ca="1" si="0"/>
        <v>11</v>
      </c>
      <c r="T55" s="1599">
        <f t="shared" ca="1" si="0"/>
        <v>11</v>
      </c>
      <c r="U55" s="1599">
        <f t="shared" ca="1" si="0"/>
        <v>11</v>
      </c>
      <c r="V55" s="1599">
        <f t="shared" ca="1" si="0"/>
        <v>11</v>
      </c>
      <c r="W55" s="1599">
        <f t="shared" ref="W55" ca="1" si="1">CELL("largeur",W55)</f>
        <v>11</v>
      </c>
      <c r="X55" s="1597" t="s">
        <v>998</v>
      </c>
    </row>
    <row r="56" spans="1:24" s="1411" customFormat="1" ht="15" customHeight="1" x14ac:dyDescent="0.25">
      <c r="A56" s="1409"/>
      <c r="B56" s="1409"/>
      <c r="C56" s="1409"/>
      <c r="D56" s="1409"/>
      <c r="E56" s="1409"/>
      <c r="F56" s="1409"/>
      <c r="G56" s="1409"/>
      <c r="H56" s="1409"/>
      <c r="I56" s="1409"/>
      <c r="J56" s="1409"/>
      <c r="K56" s="1409"/>
      <c r="L56" s="1409"/>
      <c r="M56" s="1409"/>
      <c r="N56" s="1409"/>
      <c r="O56" s="1409"/>
      <c r="P56" s="1409"/>
      <c r="Q56" s="1409"/>
      <c r="R56" s="1409"/>
      <c r="S56" s="1409"/>
      <c r="T56" s="1409"/>
      <c r="U56" s="1409"/>
      <c r="V56" s="1409"/>
    </row>
    <row r="58" spans="1:24" ht="15" customHeight="1" x14ac:dyDescent="0.25">
      <c r="B58" s="2231" t="s">
        <v>907</v>
      </c>
      <c r="C58" s="2231"/>
      <c r="D58" s="2231"/>
      <c r="E58" s="2231"/>
      <c r="F58" s="2231"/>
      <c r="G58" s="2231"/>
      <c r="H58" s="2231"/>
      <c r="I58" s="2231"/>
      <c r="J58" s="2231"/>
      <c r="K58" s="2231"/>
      <c r="L58" s="2231"/>
      <c r="M58" s="2231"/>
      <c r="N58" s="2231"/>
      <c r="O58" s="2231"/>
      <c r="P58" s="2231"/>
      <c r="Q58" s="2231"/>
    </row>
    <row r="59" spans="1:24" ht="15" customHeight="1" x14ac:dyDescent="0.25">
      <c r="B59" s="2231"/>
      <c r="C59" s="2231"/>
      <c r="D59" s="2231"/>
      <c r="E59" s="2231"/>
      <c r="F59" s="2231"/>
      <c r="G59" s="2231"/>
      <c r="H59" s="2231"/>
      <c r="I59" s="2231"/>
      <c r="J59" s="2231"/>
      <c r="K59" s="2231"/>
      <c r="L59" s="2231"/>
      <c r="M59" s="2231"/>
      <c r="N59" s="2231"/>
      <c r="O59" s="2231"/>
      <c r="P59" s="2231"/>
      <c r="Q59" s="2231"/>
    </row>
    <row r="60" spans="1:24" ht="23.25" customHeight="1" x14ac:dyDescent="0.25">
      <c r="B60" s="2231"/>
      <c r="C60" s="2231"/>
      <c r="D60" s="2231"/>
      <c r="E60" s="2231"/>
      <c r="F60" s="2231"/>
      <c r="G60" s="2231"/>
      <c r="H60" s="2231"/>
      <c r="I60" s="2231"/>
      <c r="J60" s="2231"/>
      <c r="K60" s="2231"/>
      <c r="L60" s="2231"/>
      <c r="M60" s="2231"/>
      <c r="N60" s="2231"/>
      <c r="O60" s="2231"/>
      <c r="P60" s="2231"/>
      <c r="Q60" s="2231"/>
    </row>
    <row r="61" spans="1:24" ht="23.25" customHeight="1" x14ac:dyDescent="0.25">
      <c r="B61" s="2231"/>
      <c r="C61" s="2231"/>
      <c r="D61" s="2231"/>
      <c r="E61" s="2231"/>
      <c r="F61" s="2231"/>
      <c r="G61" s="2231"/>
      <c r="H61" s="2231"/>
      <c r="I61" s="2231"/>
      <c r="J61" s="2231"/>
      <c r="K61" s="2231"/>
      <c r="L61" s="2231"/>
      <c r="M61" s="2231"/>
      <c r="N61" s="2231"/>
      <c r="O61" s="2231"/>
      <c r="P61" s="2231"/>
      <c r="Q61" s="2231"/>
    </row>
    <row r="64" spans="1:24" ht="15" customHeight="1" x14ac:dyDescent="0.25">
      <c r="A64" s="765" t="s">
        <v>0</v>
      </c>
      <c r="B64" s="1895" t="s">
        <v>124</v>
      </c>
      <c r="C64" s="1895"/>
      <c r="D64" s="1895"/>
      <c r="E64" s="1895"/>
      <c r="F64" s="1895"/>
      <c r="G64" s="1895"/>
      <c r="H64" s="1895"/>
      <c r="I64" s="1895"/>
      <c r="J64" s="1895"/>
      <c r="K64" s="1895"/>
      <c r="L64" s="1895"/>
      <c r="M64" s="1895"/>
      <c r="N64" s="1895"/>
      <c r="O64" s="1895"/>
      <c r="P64" s="1895"/>
      <c r="Q64" s="2232"/>
    </row>
    <row r="65" spans="1:17" ht="15" customHeight="1" x14ac:dyDescent="0.25">
      <c r="A65" s="2233" t="s">
        <v>73</v>
      </c>
      <c r="B65" s="1895"/>
      <c r="C65" s="1895"/>
      <c r="D65" s="1895"/>
      <c r="E65" s="1895"/>
      <c r="F65" s="1895"/>
      <c r="G65" s="1895"/>
      <c r="H65" s="1895"/>
      <c r="I65" s="1895"/>
      <c r="J65" s="1895"/>
      <c r="K65" s="1895"/>
      <c r="L65" s="1895"/>
      <c r="M65" s="1895"/>
      <c r="N65" s="1895"/>
      <c r="O65" s="1895"/>
      <c r="P65" s="1895"/>
      <c r="Q65" s="2232"/>
    </row>
    <row r="66" spans="1:17" ht="15" customHeight="1" x14ac:dyDescent="0.25">
      <c r="A66" s="2233"/>
      <c r="B66" s="1895"/>
      <c r="C66" s="1895"/>
      <c r="D66" s="1895"/>
      <c r="E66" s="1895"/>
      <c r="F66" s="1895"/>
      <c r="G66" s="1895"/>
      <c r="H66" s="1895"/>
      <c r="I66" s="1895"/>
      <c r="J66" s="1895"/>
      <c r="K66" s="1895"/>
      <c r="L66" s="1895"/>
      <c r="M66" s="1895"/>
      <c r="N66" s="1895"/>
      <c r="O66" s="1895"/>
      <c r="P66" s="1895"/>
      <c r="Q66" s="2232"/>
    </row>
    <row r="67" spans="1:17" ht="15" customHeight="1" x14ac:dyDescent="0.25">
      <c r="A67" s="2233"/>
      <c r="B67" s="2052" t="s">
        <v>131</v>
      </c>
      <c r="C67" s="2052"/>
      <c r="D67" s="2052"/>
      <c r="E67" s="2052"/>
      <c r="F67" s="2052"/>
      <c r="G67" s="2052"/>
      <c r="H67" s="2052"/>
      <c r="I67" s="2052"/>
      <c r="J67" s="2052"/>
      <c r="K67" s="2052"/>
      <c r="L67" s="2052"/>
      <c r="M67" s="2052"/>
      <c r="N67" s="2052"/>
      <c r="O67" s="2052"/>
      <c r="P67" s="2052"/>
      <c r="Q67" s="2234"/>
    </row>
    <row r="68" spans="1:17" ht="15" customHeight="1" x14ac:dyDescent="0.25">
      <c r="A68" s="2233"/>
      <c r="B68" s="2235" t="s">
        <v>78</v>
      </c>
      <c r="C68" s="2235"/>
      <c r="D68" s="2235"/>
      <c r="E68" s="2235"/>
      <c r="F68" s="2235"/>
      <c r="G68" s="2235"/>
      <c r="H68" s="2235"/>
      <c r="I68" s="2235"/>
      <c r="J68" s="2235"/>
      <c r="K68" s="2235"/>
      <c r="L68" s="2235"/>
      <c r="M68" s="2235"/>
      <c r="N68" s="2235"/>
      <c r="O68" s="2235"/>
      <c r="P68" s="2235"/>
      <c r="Q68" s="2236"/>
    </row>
    <row r="69" spans="1:17" ht="15" customHeight="1" x14ac:dyDescent="0.25">
      <c r="A69" s="2233"/>
      <c r="B69" s="2237" t="s">
        <v>140</v>
      </c>
      <c r="C69" s="2237"/>
      <c r="D69" s="2237"/>
      <c r="E69" s="2237"/>
      <c r="F69" s="2237"/>
      <c r="G69" s="2237"/>
      <c r="H69" s="2237"/>
      <c r="I69" s="2237"/>
      <c r="J69" s="2237"/>
      <c r="K69" s="2237"/>
      <c r="L69" s="2237"/>
      <c r="M69" s="2237"/>
      <c r="N69" s="2237"/>
      <c r="O69" s="2237"/>
      <c r="P69" s="2237"/>
      <c r="Q69" s="2238"/>
    </row>
    <row r="70" spans="1:17" ht="15" customHeight="1" x14ac:dyDescent="0.25">
      <c r="A70" s="2233"/>
      <c r="B70" s="2237"/>
      <c r="C70" s="2237"/>
      <c r="D70" s="2237"/>
      <c r="E70" s="2237"/>
      <c r="F70" s="2237"/>
      <c r="G70" s="2237"/>
      <c r="H70" s="2237"/>
      <c r="I70" s="2237"/>
      <c r="J70" s="2237"/>
      <c r="K70" s="2237"/>
      <c r="L70" s="2237"/>
      <c r="M70" s="2237"/>
      <c r="N70" s="2237"/>
      <c r="O70" s="2237"/>
      <c r="P70" s="2237"/>
      <c r="Q70" s="2238"/>
    </row>
    <row r="71" spans="1:17" ht="15" customHeight="1" x14ac:dyDescent="0.25">
      <c r="A71" s="2233"/>
      <c r="B71" s="2221" t="s">
        <v>2</v>
      </c>
      <c r="C71" s="2221"/>
      <c r="D71" s="2221"/>
      <c r="E71" s="2221"/>
      <c r="F71" s="2221"/>
      <c r="G71" s="2221"/>
      <c r="H71" s="2221"/>
      <c r="I71" s="2221"/>
      <c r="J71" s="2221"/>
      <c r="K71" s="2221"/>
      <c r="L71" s="2221"/>
      <c r="M71" s="2221"/>
      <c r="N71" s="2221"/>
      <c r="O71" s="2221"/>
      <c r="P71" s="2221"/>
      <c r="Q71" s="2239"/>
    </row>
    <row r="72" spans="1:17" ht="15" customHeight="1" x14ac:dyDescent="0.25">
      <c r="A72" s="2233"/>
      <c r="B72" s="2240" t="s">
        <v>17</v>
      </c>
      <c r="C72" s="2240"/>
      <c r="D72" s="2240"/>
      <c r="E72" s="2240"/>
      <c r="F72" s="2240"/>
      <c r="G72" s="2240"/>
      <c r="H72" s="2240"/>
      <c r="I72" s="2240"/>
      <c r="J72" s="2240"/>
      <c r="K72" s="2240"/>
      <c r="L72" s="2240"/>
      <c r="M72" s="2240"/>
      <c r="N72" s="2240"/>
      <c r="O72" s="2240"/>
      <c r="P72" s="2240"/>
      <c r="Q72" s="2241"/>
    </row>
    <row r="73" spans="1:17" ht="15" customHeight="1" x14ac:dyDescent="0.25">
      <c r="A73" s="2233"/>
      <c r="B73" s="2240"/>
      <c r="C73" s="2240"/>
      <c r="D73" s="2240"/>
      <c r="E73" s="2240"/>
      <c r="F73" s="2240"/>
      <c r="G73" s="2240"/>
      <c r="H73" s="2240"/>
      <c r="I73" s="2240"/>
      <c r="J73" s="2240"/>
      <c r="K73" s="2240"/>
      <c r="L73" s="2240"/>
      <c r="M73" s="2240"/>
      <c r="N73" s="2240"/>
      <c r="O73" s="2240"/>
      <c r="P73" s="2240"/>
      <c r="Q73" s="2241"/>
    </row>
    <row r="74" spans="1:17" ht="15" customHeight="1" x14ac:dyDescent="0.25">
      <c r="A74" s="2233"/>
      <c r="B74" s="2210" t="s">
        <v>119</v>
      </c>
      <c r="C74" s="2210"/>
      <c r="D74" s="2211" t="s">
        <v>118</v>
      </c>
      <c r="E74" s="2211"/>
      <c r="F74" s="2212" t="s">
        <v>120</v>
      </c>
      <c r="G74" s="2212"/>
      <c r="H74" s="1930" t="s">
        <v>60</v>
      </c>
      <c r="I74" s="1930"/>
      <c r="J74" s="1931" t="s">
        <v>61</v>
      </c>
      <c r="K74" s="1931"/>
      <c r="L74" s="2213" t="s">
        <v>62</v>
      </c>
      <c r="M74" s="2213"/>
      <c r="N74" s="2242" t="s">
        <v>130</v>
      </c>
      <c r="O74" s="2242"/>
      <c r="P74" s="2243" t="s">
        <v>82</v>
      </c>
      <c r="Q74" s="2244"/>
    </row>
    <row r="75" spans="1:17" ht="15" customHeight="1" x14ac:dyDescent="0.25">
      <c r="A75" s="2233"/>
      <c r="B75" s="2210"/>
      <c r="C75" s="2210"/>
      <c r="D75" s="2211"/>
      <c r="E75" s="2211"/>
      <c r="F75" s="2212"/>
      <c r="G75" s="2212"/>
      <c r="H75" s="1930"/>
      <c r="I75" s="1930"/>
      <c r="J75" s="1931"/>
      <c r="K75" s="1931"/>
      <c r="L75" s="2213"/>
      <c r="M75" s="2213"/>
      <c r="N75" s="2242"/>
      <c r="O75" s="2242"/>
      <c r="P75" s="2243"/>
      <c r="Q75" s="2244"/>
    </row>
    <row r="76" spans="1:17" ht="15" customHeight="1" x14ac:dyDescent="0.25">
      <c r="A76" s="2233"/>
      <c r="B76" s="2210"/>
      <c r="C76" s="2210"/>
      <c r="D76" s="2211"/>
      <c r="E76" s="2211"/>
      <c r="F76" s="2212"/>
      <c r="G76" s="2212"/>
      <c r="H76" s="1930"/>
      <c r="I76" s="1930"/>
      <c r="J76" s="1931"/>
      <c r="K76" s="1931"/>
      <c r="L76" s="2213"/>
      <c r="M76" s="2213"/>
      <c r="N76" s="2242"/>
      <c r="O76" s="2242"/>
      <c r="P76" s="2243"/>
      <c r="Q76" s="2244"/>
    </row>
    <row r="77" spans="1:17" ht="15" customHeight="1" x14ac:dyDescent="0.25">
      <c r="A77" s="2233"/>
      <c r="B77" s="73"/>
      <c r="C77" s="73"/>
      <c r="D77" s="73"/>
      <c r="E77" s="73"/>
      <c r="F77" s="73"/>
      <c r="G77" s="73"/>
      <c r="H77" s="73"/>
      <c r="I77" s="73"/>
      <c r="J77" s="73"/>
      <c r="K77" s="73"/>
      <c r="L77" s="74"/>
      <c r="M77" s="74"/>
      <c r="N77" s="2242"/>
      <c r="O77" s="2242"/>
      <c r="P77" s="2243"/>
      <c r="Q77" s="2244"/>
    </row>
    <row r="78" spans="1:17" ht="15" customHeight="1" x14ac:dyDescent="0.25">
      <c r="A78" s="2233"/>
      <c r="B78" s="2124" t="s">
        <v>15</v>
      </c>
      <c r="C78" s="2124"/>
      <c r="D78" s="2124" t="s">
        <v>15</v>
      </c>
      <c r="E78" s="2124"/>
      <c r="F78" s="2124" t="s">
        <v>15</v>
      </c>
      <c r="G78" s="2124"/>
      <c r="H78" s="2124" t="s">
        <v>15</v>
      </c>
      <c r="I78" s="2124"/>
      <c r="J78" s="2124" t="s">
        <v>15</v>
      </c>
      <c r="K78" s="2124"/>
      <c r="L78" s="2124" t="s">
        <v>15</v>
      </c>
      <c r="M78" s="2124"/>
      <c r="N78" s="75"/>
      <c r="O78" s="75"/>
      <c r="P78" s="75"/>
      <c r="Q78" s="644"/>
    </row>
    <row r="79" spans="1:17" ht="15" customHeight="1" x14ac:dyDescent="0.25">
      <c r="A79" s="2233"/>
      <c r="B79" s="1934">
        <v>1</v>
      </c>
      <c r="C79" s="1934"/>
      <c r="D79" s="2247">
        <v>18</v>
      </c>
      <c r="E79" s="2247"/>
      <c r="F79" s="2248">
        <v>4</v>
      </c>
      <c r="G79" s="2248"/>
      <c r="H79" s="1937">
        <v>2.5</v>
      </c>
      <c r="I79" s="1937"/>
      <c r="J79" s="1937">
        <v>0</v>
      </c>
      <c r="K79" s="1937"/>
      <c r="L79" s="1937">
        <v>0</v>
      </c>
      <c r="M79" s="1937"/>
      <c r="N79" s="2038">
        <f>(N94/J107)*P107</f>
        <v>0.30382525083612039</v>
      </c>
      <c r="O79" s="2038"/>
      <c r="P79" s="1938">
        <f>(P96/J107)*P107</f>
        <v>0.30382525083612039</v>
      </c>
      <c r="Q79" s="2220"/>
    </row>
    <row r="80" spans="1:17" ht="15" customHeight="1" x14ac:dyDescent="0.25">
      <c r="A80" s="2233"/>
      <c r="B80" s="1934"/>
      <c r="C80" s="1934"/>
      <c r="D80" s="2247"/>
      <c r="E80" s="2247"/>
      <c r="F80" s="2248"/>
      <c r="G80" s="2248"/>
      <c r="H80" s="1937"/>
      <c r="I80" s="1937"/>
      <c r="J80" s="1937"/>
      <c r="K80" s="1937"/>
      <c r="L80" s="1937"/>
      <c r="M80" s="1937"/>
      <c r="N80" s="2038"/>
      <c r="O80" s="2038"/>
      <c r="P80" s="1938"/>
      <c r="Q80" s="2220"/>
    </row>
    <row r="81" spans="1:17" ht="15" customHeight="1" x14ac:dyDescent="0.25">
      <c r="A81" s="2233"/>
      <c r="B81" s="2221" t="s">
        <v>2</v>
      </c>
      <c r="C81" s="1013"/>
      <c r="D81" s="2222" t="s">
        <v>150</v>
      </c>
      <c r="E81" s="2222"/>
      <c r="F81" s="2222"/>
      <c r="G81" s="2222"/>
      <c r="H81" s="2222"/>
      <c r="I81" s="2222"/>
      <c r="J81" s="2222"/>
      <c r="K81" s="2222"/>
      <c r="L81" s="2222"/>
      <c r="M81" s="2222"/>
      <c r="N81" s="2222"/>
      <c r="O81" s="2222"/>
      <c r="P81" s="2222"/>
      <c r="Q81" s="2223"/>
    </row>
    <row r="82" spans="1:17" ht="15" customHeight="1" x14ac:dyDescent="0.25">
      <c r="A82" s="2233"/>
      <c r="B82" s="2221"/>
      <c r="C82" s="1013"/>
      <c r="D82" s="2222"/>
      <c r="E82" s="2222"/>
      <c r="F82" s="2222"/>
      <c r="G82" s="2222"/>
      <c r="H82" s="2222"/>
      <c r="I82" s="2222"/>
      <c r="J82" s="2222"/>
      <c r="K82" s="2222"/>
      <c r="L82" s="2222"/>
      <c r="M82" s="2222"/>
      <c r="N82" s="2222"/>
      <c r="O82" s="2222"/>
      <c r="P82" s="2222"/>
      <c r="Q82" s="2223"/>
    </row>
    <row r="83" spans="1:17" ht="15" customHeight="1" thickBot="1" x14ac:dyDescent="0.3">
      <c r="A83" s="2233"/>
      <c r="B83" s="2221"/>
      <c r="C83" s="1013"/>
      <c r="D83" s="2222"/>
      <c r="E83" s="2222"/>
      <c r="F83" s="2222"/>
      <c r="G83" s="2222"/>
      <c r="H83" s="2222"/>
      <c r="I83" s="2222"/>
      <c r="J83" s="2222"/>
      <c r="K83" s="2222"/>
      <c r="L83" s="2222"/>
      <c r="M83" s="2222"/>
      <c r="N83" s="2222"/>
      <c r="O83" s="2222"/>
      <c r="P83" s="2222"/>
      <c r="Q83" s="2223"/>
    </row>
    <row r="84" spans="1:17" ht="15" customHeight="1" x14ac:dyDescent="0.25">
      <c r="A84" s="2233"/>
      <c r="B84" s="2224" t="s">
        <v>1</v>
      </c>
      <c r="C84" s="2224"/>
      <c r="D84" s="2224"/>
      <c r="E84" s="2224"/>
      <c r="F84" s="2224"/>
      <c r="G84" s="2224"/>
      <c r="H84" s="2224"/>
      <c r="I84" s="2224"/>
      <c r="J84" s="2224"/>
      <c r="K84" s="2224"/>
      <c r="L84" s="2224"/>
      <c r="M84" s="2224"/>
      <c r="N84" s="2224"/>
      <c r="O84" s="2224"/>
      <c r="P84" s="2224"/>
      <c r="Q84" s="2225"/>
    </row>
    <row r="85" spans="1:17" ht="15" customHeight="1" x14ac:dyDescent="0.25">
      <c r="A85" s="2233"/>
      <c r="B85" s="2226" t="s">
        <v>16</v>
      </c>
      <c r="C85" s="2226"/>
      <c r="D85" s="2226"/>
      <c r="E85" s="2226"/>
      <c r="F85" s="2226"/>
      <c r="G85" s="2226"/>
      <c r="H85" s="2226"/>
      <c r="I85" s="2226"/>
      <c r="J85" s="2226"/>
      <c r="K85" s="2226"/>
      <c r="L85" s="2226"/>
      <c r="M85" s="2226"/>
      <c r="N85" s="2226"/>
      <c r="O85" s="2226"/>
      <c r="P85" s="2226"/>
      <c r="Q85" s="2227"/>
    </row>
    <row r="86" spans="1:17" ht="15" customHeight="1" x14ac:dyDescent="0.25">
      <c r="A86" s="2233"/>
      <c r="B86" s="2228" t="s">
        <v>141</v>
      </c>
      <c r="C86" s="2228"/>
      <c r="D86" s="2228"/>
      <c r="E86" s="2228"/>
      <c r="F86" s="2228"/>
      <c r="G86" s="2228"/>
      <c r="H86" s="2228"/>
      <c r="I86" s="2228"/>
      <c r="J86" s="2228"/>
      <c r="K86" s="2228"/>
      <c r="L86" s="2228"/>
      <c r="M86" s="2228"/>
      <c r="N86" s="2228"/>
      <c r="O86" s="2228"/>
      <c r="P86" s="2228"/>
      <c r="Q86" s="2229"/>
    </row>
    <row r="87" spans="1:17" ht="15" customHeight="1" x14ac:dyDescent="0.25">
      <c r="A87" s="2233"/>
      <c r="B87" s="2228"/>
      <c r="C87" s="2228"/>
      <c r="D87" s="2228"/>
      <c r="E87" s="2228"/>
      <c r="F87" s="2228"/>
      <c r="G87" s="2228"/>
      <c r="H87" s="2228"/>
      <c r="I87" s="2228"/>
      <c r="J87" s="2228"/>
      <c r="K87" s="2228"/>
      <c r="L87" s="2228"/>
      <c r="M87" s="2228"/>
      <c r="N87" s="2228"/>
      <c r="O87" s="2228"/>
      <c r="P87" s="2228"/>
      <c r="Q87" s="2229"/>
    </row>
    <row r="88" spans="1:17" ht="15" customHeight="1" x14ac:dyDescent="0.25">
      <c r="A88" s="2233"/>
      <c r="B88" s="2245" t="s">
        <v>142</v>
      </c>
      <c r="C88" s="2245"/>
      <c r="D88" s="2245"/>
      <c r="E88" s="2245"/>
      <c r="F88" s="2245"/>
      <c r="G88" s="2245"/>
      <c r="H88" s="2245"/>
      <c r="I88" s="2245"/>
      <c r="J88" s="2245"/>
      <c r="K88" s="2245"/>
      <c r="L88" s="2245"/>
      <c r="M88" s="2245"/>
      <c r="N88" s="2245"/>
      <c r="O88" s="2245"/>
      <c r="P88" s="2245"/>
      <c r="Q88" s="2246"/>
    </row>
    <row r="89" spans="1:17" ht="15" customHeight="1" x14ac:dyDescent="0.25">
      <c r="A89" s="2233"/>
      <c r="B89" s="2245"/>
      <c r="C89" s="2245"/>
      <c r="D89" s="2245"/>
      <c r="E89" s="2245"/>
      <c r="F89" s="2245"/>
      <c r="G89" s="2245"/>
      <c r="H89" s="2245"/>
      <c r="I89" s="2245"/>
      <c r="J89" s="2245"/>
      <c r="K89" s="2245"/>
      <c r="L89" s="2245"/>
      <c r="M89" s="2245"/>
      <c r="N89" s="2245"/>
      <c r="O89" s="2245"/>
      <c r="P89" s="2245"/>
      <c r="Q89" s="2246"/>
    </row>
    <row r="90" spans="1:17" ht="15" customHeight="1" x14ac:dyDescent="0.25">
      <c r="A90" s="2233"/>
      <c r="B90" s="2210" t="s">
        <v>119</v>
      </c>
      <c r="C90" s="2210"/>
      <c r="D90" s="2211" t="s">
        <v>118</v>
      </c>
      <c r="E90" s="2211"/>
      <c r="F90" s="2212" t="s">
        <v>120</v>
      </c>
      <c r="G90" s="2212"/>
      <c r="H90" s="1930" t="s">
        <v>60</v>
      </c>
      <c r="I90" s="1930"/>
      <c r="J90" s="1931" t="s">
        <v>61</v>
      </c>
      <c r="K90" s="1931"/>
      <c r="L90" s="2213" t="s">
        <v>62</v>
      </c>
      <c r="M90" s="2213"/>
      <c r="N90" s="2214" t="s">
        <v>130</v>
      </c>
      <c r="O90" s="2214"/>
      <c r="P90" s="2215" t="s">
        <v>82</v>
      </c>
      <c r="Q90" s="2216"/>
    </row>
    <row r="91" spans="1:17" ht="15" customHeight="1" x14ac:dyDescent="0.25">
      <c r="A91" s="2233"/>
      <c r="B91" s="2210"/>
      <c r="C91" s="2210"/>
      <c r="D91" s="2211"/>
      <c r="E91" s="2211"/>
      <c r="F91" s="2212"/>
      <c r="G91" s="2212"/>
      <c r="H91" s="1930"/>
      <c r="I91" s="1930"/>
      <c r="J91" s="1931"/>
      <c r="K91" s="1931"/>
      <c r="L91" s="2213"/>
      <c r="M91" s="2213"/>
      <c r="N91" s="2214"/>
      <c r="O91" s="2214"/>
      <c r="P91" s="2215"/>
      <c r="Q91" s="2216"/>
    </row>
    <row r="92" spans="1:17" ht="15" customHeight="1" x14ac:dyDescent="0.25">
      <c r="A92" s="2233"/>
      <c r="B92" s="2210"/>
      <c r="C92" s="2210"/>
      <c r="D92" s="2211"/>
      <c r="E92" s="2211"/>
      <c r="F92" s="2212"/>
      <c r="G92" s="2212"/>
      <c r="H92" s="1930"/>
      <c r="I92" s="1930"/>
      <c r="J92" s="1931"/>
      <c r="K92" s="1931"/>
      <c r="L92" s="2213"/>
      <c r="M92" s="2213"/>
      <c r="N92" s="2214"/>
      <c r="O92" s="2214"/>
      <c r="P92" s="2215"/>
      <c r="Q92" s="2216"/>
    </row>
    <row r="93" spans="1:17" ht="15" customHeight="1" x14ac:dyDescent="0.25">
      <c r="A93" s="2233"/>
      <c r="B93" s="2217" t="s">
        <v>15</v>
      </c>
      <c r="C93" s="2217"/>
      <c r="D93" s="2217" t="s">
        <v>15</v>
      </c>
      <c r="E93" s="2217"/>
      <c r="F93" s="2217" t="s">
        <v>15</v>
      </c>
      <c r="G93" s="2217"/>
      <c r="H93" s="2217" t="s">
        <v>15</v>
      </c>
      <c r="I93" s="2217"/>
      <c r="J93" s="2217" t="s">
        <v>15</v>
      </c>
      <c r="K93" s="2217"/>
      <c r="L93" s="2217" t="s">
        <v>15</v>
      </c>
      <c r="M93" s="2217"/>
      <c r="N93" s="2214"/>
      <c r="O93" s="2214"/>
      <c r="P93" s="2218" t="s">
        <v>15</v>
      </c>
      <c r="Q93" s="2219"/>
    </row>
    <row r="94" spans="1:17" ht="15" customHeight="1" x14ac:dyDescent="0.25">
      <c r="A94" s="2233"/>
      <c r="B94" s="2199">
        <v>1</v>
      </c>
      <c r="C94" s="2199"/>
      <c r="D94" s="2200">
        <v>26</v>
      </c>
      <c r="E94" s="2200"/>
      <c r="F94" s="2201">
        <v>4</v>
      </c>
      <c r="G94" s="2201"/>
      <c r="H94" s="2202">
        <v>2</v>
      </c>
      <c r="I94" s="2202"/>
      <c r="J94" s="2202">
        <v>5</v>
      </c>
      <c r="K94" s="2202"/>
      <c r="L94" s="2202">
        <v>5</v>
      </c>
      <c r="M94" s="2202"/>
      <c r="N94" s="2203">
        <v>0.47500000000000003</v>
      </c>
      <c r="O94" s="2203"/>
      <c r="P94" s="2092"/>
      <c r="Q94" s="2204"/>
    </row>
    <row r="95" spans="1:17" ht="15" customHeight="1" x14ac:dyDescent="0.25">
      <c r="A95" s="2233"/>
      <c r="B95" s="2199"/>
      <c r="C95" s="2199"/>
      <c r="D95" s="2200"/>
      <c r="E95" s="2200"/>
      <c r="F95" s="2201"/>
      <c r="G95" s="2201"/>
      <c r="H95" s="2202"/>
      <c r="I95" s="2202"/>
      <c r="J95" s="2202"/>
      <c r="K95" s="2202"/>
      <c r="L95" s="2202"/>
      <c r="M95" s="2202"/>
      <c r="N95" s="2203"/>
      <c r="O95" s="2203"/>
      <c r="P95" s="2092"/>
      <c r="Q95" s="2204"/>
    </row>
    <row r="96" spans="1:17" ht="15" customHeight="1" x14ac:dyDescent="0.25">
      <c r="A96" s="2233"/>
      <c r="B96" s="2205" t="s">
        <v>10</v>
      </c>
      <c r="C96" s="2205"/>
      <c r="D96" s="2206"/>
      <c r="E96" s="2206"/>
      <c r="F96" s="2207" t="s">
        <v>79</v>
      </c>
      <c r="G96" s="2207"/>
      <c r="H96" s="2207"/>
      <c r="I96" s="2207"/>
      <c r="J96" s="2207"/>
      <c r="K96" s="2207"/>
      <c r="L96" s="2207"/>
      <c r="M96" s="2207"/>
      <c r="N96" s="2205" t="s">
        <v>11</v>
      </c>
      <c r="O96" s="2205"/>
      <c r="P96" s="2208">
        <f>IF(ISBLANK(P94),N94,P94)</f>
        <v>0.47500000000000003</v>
      </c>
      <c r="Q96" s="2209"/>
    </row>
    <row r="97" spans="1:17" ht="15" customHeight="1" x14ac:dyDescent="0.25">
      <c r="A97" s="2233"/>
      <c r="B97" s="2191" t="s">
        <v>1</v>
      </c>
      <c r="C97" s="1022"/>
      <c r="D97" s="2193" t="s">
        <v>149</v>
      </c>
      <c r="E97" s="2193"/>
      <c r="F97" s="2193"/>
      <c r="G97" s="2193"/>
      <c r="H97" s="2193"/>
      <c r="I97" s="2193"/>
      <c r="J97" s="2193"/>
      <c r="K97" s="2193"/>
      <c r="L97" s="2193"/>
      <c r="M97" s="2193"/>
      <c r="N97" s="2193"/>
      <c r="O97" s="2193"/>
      <c r="P97" s="2193"/>
      <c r="Q97" s="2194"/>
    </row>
    <row r="98" spans="1:17" ht="15" customHeight="1" x14ac:dyDescent="0.25">
      <c r="A98" s="2233"/>
      <c r="B98" s="2192"/>
      <c r="C98" s="1023"/>
      <c r="D98" s="2195"/>
      <c r="E98" s="2195"/>
      <c r="F98" s="2195"/>
      <c r="G98" s="2195"/>
      <c r="H98" s="2195"/>
      <c r="I98" s="2195"/>
      <c r="J98" s="2195"/>
      <c r="K98" s="2195"/>
      <c r="L98" s="2195"/>
      <c r="M98" s="2195"/>
      <c r="N98" s="2195"/>
      <c r="O98" s="2195"/>
      <c r="P98" s="2195"/>
      <c r="Q98" s="2196"/>
    </row>
    <row r="99" spans="1:17" ht="15" customHeight="1" x14ac:dyDescent="0.25">
      <c r="A99" s="2233"/>
      <c r="B99" s="2192"/>
      <c r="C99" s="1023"/>
      <c r="D99" s="2195"/>
      <c r="E99" s="2195"/>
      <c r="F99" s="2195"/>
      <c r="G99" s="2195"/>
      <c r="H99" s="2195"/>
      <c r="I99" s="2195"/>
      <c r="J99" s="2195"/>
      <c r="K99" s="2195"/>
      <c r="L99" s="2195"/>
      <c r="M99" s="2195"/>
      <c r="N99" s="2195"/>
      <c r="O99" s="2195"/>
      <c r="P99" s="2195"/>
      <c r="Q99" s="2196"/>
    </row>
    <row r="100" spans="1:17" ht="15" customHeight="1" x14ac:dyDescent="0.25">
      <c r="A100" s="2233"/>
      <c r="B100" s="839"/>
      <c r="C100" s="839"/>
      <c r="D100" s="840"/>
      <c r="E100" s="840"/>
      <c r="F100" s="841"/>
      <c r="G100" s="841"/>
      <c r="H100" s="841"/>
      <c r="I100" s="841"/>
      <c r="J100" s="841"/>
      <c r="K100" s="841"/>
      <c r="L100" s="841"/>
      <c r="M100" s="841"/>
      <c r="N100" s="839"/>
      <c r="O100" s="839"/>
      <c r="P100" s="842"/>
      <c r="Q100" s="843"/>
    </row>
    <row r="101" spans="1:17" ht="15" customHeight="1" thickBot="1" x14ac:dyDescent="0.3">
      <c r="A101" s="2233"/>
      <c r="B101" s="844"/>
      <c r="C101" s="844"/>
      <c r="D101" s="845"/>
      <c r="E101" s="845"/>
      <c r="F101" s="845"/>
      <c r="G101" s="845"/>
      <c r="H101" s="845"/>
      <c r="I101" s="845"/>
      <c r="J101" s="845"/>
      <c r="K101" s="845"/>
      <c r="L101" s="845"/>
      <c r="M101" s="845"/>
      <c r="N101" s="845"/>
      <c r="O101" s="845"/>
      <c r="P101" s="846"/>
      <c r="Q101" s="847"/>
    </row>
    <row r="102" spans="1:17" ht="15" customHeight="1" x14ac:dyDescent="0.25">
      <c r="A102" s="2233"/>
      <c r="B102" s="2074" t="s">
        <v>126</v>
      </c>
      <c r="C102" s="2074"/>
      <c r="D102" s="2074" t="s">
        <v>128</v>
      </c>
      <c r="E102" s="2074"/>
      <c r="F102" s="2074" t="s">
        <v>88</v>
      </c>
      <c r="G102" s="2074"/>
      <c r="H102" s="2197" t="s">
        <v>84</v>
      </c>
      <c r="I102" s="2197"/>
      <c r="J102" s="2074" t="s">
        <v>87</v>
      </c>
      <c r="K102" s="2074"/>
      <c r="L102" s="2074" t="s">
        <v>89</v>
      </c>
      <c r="M102" s="2074"/>
      <c r="N102" s="2074" t="s">
        <v>91</v>
      </c>
      <c r="O102" s="2074"/>
      <c r="P102" s="2074" t="s">
        <v>92</v>
      </c>
      <c r="Q102" s="2198"/>
    </row>
    <row r="103" spans="1:17" ht="15" customHeight="1" x14ac:dyDescent="0.25">
      <c r="A103" s="2233"/>
      <c r="B103" s="2074"/>
      <c r="C103" s="2074"/>
      <c r="D103" s="2074"/>
      <c r="E103" s="2074"/>
      <c r="F103" s="2074"/>
      <c r="G103" s="2074"/>
      <c r="H103" s="2197"/>
      <c r="I103" s="2197"/>
      <c r="J103" s="2074"/>
      <c r="K103" s="2074"/>
      <c r="L103" s="2074"/>
      <c r="M103" s="2074"/>
      <c r="N103" s="2074"/>
      <c r="O103" s="2074"/>
      <c r="P103" s="2074"/>
      <c r="Q103" s="2198"/>
    </row>
    <row r="104" spans="1:17" ht="15" customHeight="1" x14ac:dyDescent="0.25">
      <c r="A104" s="2233"/>
      <c r="B104" s="2074"/>
      <c r="C104" s="2074"/>
      <c r="D104" s="2074"/>
      <c r="E104" s="2074"/>
      <c r="F104" s="2074"/>
      <c r="G104" s="2074"/>
      <c r="H104" s="2197"/>
      <c r="I104" s="2197"/>
      <c r="J104" s="2074"/>
      <c r="K104" s="2074"/>
      <c r="L104" s="2074"/>
      <c r="M104" s="2074"/>
      <c r="N104" s="2074"/>
      <c r="O104" s="2074"/>
      <c r="P104" s="2074"/>
      <c r="Q104" s="2198"/>
    </row>
    <row r="105" spans="1:17" ht="15" customHeight="1" x14ac:dyDescent="0.25">
      <c r="A105" s="2233"/>
      <c r="B105" s="2185">
        <f>(((D94/2)*(D94/2)*PI()))*B94</f>
        <v>530.92915845667505</v>
      </c>
      <c r="C105" s="2185"/>
      <c r="D105" s="2185">
        <f>(D94*PI()*F94)*B94</f>
        <v>326.72563597333851</v>
      </c>
      <c r="E105" s="2185"/>
      <c r="F105" s="2185">
        <f>((D94*PI()*J105)*B94)</f>
        <v>40.840704496667314</v>
      </c>
      <c r="G105" s="2185"/>
      <c r="H105" s="2186">
        <f>H94/10</f>
        <v>0.2</v>
      </c>
      <c r="I105" s="2186"/>
      <c r="J105" s="2186">
        <f>J94/10</f>
        <v>0.5</v>
      </c>
      <c r="K105" s="2186"/>
      <c r="L105" s="2186">
        <f>L94/10</f>
        <v>0.5</v>
      </c>
      <c r="M105" s="2186"/>
      <c r="N105" s="2185">
        <f>((D94*PI())*L105*B94)*B94</f>
        <v>40.840704496667314</v>
      </c>
      <c r="O105" s="2185"/>
      <c r="P105" s="2185">
        <f>SUM(B105:F105,N105)</f>
        <v>939.33620342334814</v>
      </c>
      <c r="Q105" s="2187"/>
    </row>
    <row r="106" spans="1:17" ht="15" customHeight="1" x14ac:dyDescent="0.25">
      <c r="A106" s="2233"/>
      <c r="B106" s="2188">
        <f>(((D79/2)*(D79/2)*PI()))*B79</f>
        <v>254.46900494077323</v>
      </c>
      <c r="C106" s="2188"/>
      <c r="D106" s="2188">
        <f>(D79*PI()*F79)*B79</f>
        <v>226.1946710584651</v>
      </c>
      <c r="E106" s="2188"/>
      <c r="F106" s="2188">
        <f>((D79*PI()*J106)*B79)</f>
        <v>0</v>
      </c>
      <c r="G106" s="2188"/>
      <c r="H106" s="2189">
        <f>H79/10</f>
        <v>0.25</v>
      </c>
      <c r="I106" s="2189"/>
      <c r="J106" s="2189">
        <f>J79/10</f>
        <v>0</v>
      </c>
      <c r="K106" s="2189"/>
      <c r="L106" s="2189">
        <f>L79/10</f>
        <v>0</v>
      </c>
      <c r="M106" s="2189"/>
      <c r="N106" s="2188">
        <f>((D79*PI())*L106*B79)*B79</f>
        <v>0</v>
      </c>
      <c r="O106" s="2188"/>
      <c r="P106" s="2188">
        <f>SUM(B106:F106,N106)</f>
        <v>480.66367599923831</v>
      </c>
      <c r="Q106" s="2190"/>
    </row>
    <row r="107" spans="1:17" ht="15" customHeight="1" x14ac:dyDescent="0.25">
      <c r="A107" s="2233"/>
      <c r="B107" s="2172" t="s">
        <v>47</v>
      </c>
      <c r="C107" s="2172"/>
      <c r="D107" s="813"/>
      <c r="E107" s="813"/>
      <c r="F107" s="814" t="s">
        <v>134</v>
      </c>
      <c r="G107" s="814"/>
      <c r="H107" s="2173" t="s">
        <v>143</v>
      </c>
      <c r="I107" s="2173"/>
      <c r="J107" s="2174">
        <f>P105*H105</f>
        <v>187.86724068466964</v>
      </c>
      <c r="K107" s="2174"/>
      <c r="L107" s="815"/>
      <c r="M107" s="815"/>
      <c r="N107" s="814" t="s">
        <v>144</v>
      </c>
      <c r="O107" s="814"/>
      <c r="P107" s="2174">
        <f>P106*H106</f>
        <v>120.16591899980958</v>
      </c>
      <c r="Q107" s="2175"/>
    </row>
    <row r="108" spans="1:17" ht="15" customHeight="1" x14ac:dyDescent="0.25">
      <c r="A108" s="2233"/>
      <c r="B108" s="2176" t="s">
        <v>121</v>
      </c>
      <c r="C108" s="2176"/>
      <c r="D108" s="2176"/>
      <c r="E108" s="2176"/>
      <c r="F108" s="2176"/>
      <c r="G108" s="2176"/>
      <c r="H108" s="2176"/>
      <c r="I108" s="2176"/>
      <c r="J108" s="2176"/>
      <c r="K108" s="2176"/>
      <c r="L108" s="2176"/>
      <c r="M108" s="2176"/>
      <c r="N108" s="2176"/>
      <c r="O108" s="2176"/>
      <c r="P108" s="2176"/>
      <c r="Q108" s="2177"/>
    </row>
    <row r="109" spans="1:17" ht="15" customHeight="1" x14ac:dyDescent="0.25">
      <c r="A109" s="2233"/>
      <c r="B109" s="2178"/>
      <c r="C109" s="2178"/>
      <c r="D109" s="2178"/>
      <c r="E109" s="2178"/>
      <c r="F109" s="2178"/>
      <c r="G109" s="2178"/>
      <c r="H109" s="2178"/>
      <c r="I109" s="2178"/>
      <c r="J109" s="2178"/>
      <c r="K109" s="2178"/>
      <c r="L109" s="2178"/>
      <c r="M109" s="2178"/>
      <c r="N109" s="2178"/>
      <c r="O109" s="2178"/>
      <c r="P109" s="2178"/>
      <c r="Q109" s="2179"/>
    </row>
    <row r="110" spans="1:17" ht="15" customHeight="1" x14ac:dyDescent="0.25">
      <c r="A110" s="2233"/>
      <c r="B110" s="2180" t="s">
        <v>145</v>
      </c>
      <c r="C110" s="2180"/>
      <c r="D110" s="2180"/>
      <c r="E110" s="1017"/>
      <c r="F110" s="816" t="s">
        <v>104</v>
      </c>
      <c r="G110" s="817"/>
      <c r="H110" s="818">
        <v>0.25</v>
      </c>
      <c r="I110" s="818"/>
      <c r="J110" s="816" t="s">
        <v>42</v>
      </c>
      <c r="K110" s="817"/>
      <c r="L110" s="818">
        <v>5.0000000000000001E-3</v>
      </c>
      <c r="M110" s="818"/>
      <c r="N110" s="819" t="s">
        <v>44</v>
      </c>
      <c r="O110" s="817"/>
      <c r="P110" s="818">
        <v>2.5000000000000001E-2</v>
      </c>
      <c r="Q110" s="820"/>
    </row>
    <row r="111" spans="1:17" ht="15" customHeight="1" x14ac:dyDescent="0.25">
      <c r="A111" s="2233"/>
      <c r="B111" s="821" t="s">
        <v>146</v>
      </c>
      <c r="C111" s="821"/>
      <c r="D111" s="822">
        <f>SUM(H110:H111,L110:L111,P110:P111)</f>
        <v>0.47500000000000003</v>
      </c>
      <c r="E111" s="822"/>
      <c r="F111" s="823" t="s">
        <v>14</v>
      </c>
      <c r="G111" s="824"/>
      <c r="H111" s="825">
        <v>0.125</v>
      </c>
      <c r="I111" s="825"/>
      <c r="J111" s="826" t="s">
        <v>147</v>
      </c>
      <c r="K111" s="824"/>
      <c r="L111" s="825">
        <v>0.02</v>
      </c>
      <c r="M111" s="825"/>
      <c r="N111" s="823" t="s">
        <v>148</v>
      </c>
      <c r="O111" s="824"/>
      <c r="P111" s="825">
        <v>0.05</v>
      </c>
      <c r="Q111" s="827"/>
    </row>
    <row r="112" spans="1:17" ht="15" customHeight="1" x14ac:dyDescent="0.25">
      <c r="A112" s="2233"/>
      <c r="B112" s="2181" t="s">
        <v>151</v>
      </c>
      <c r="C112" s="2181"/>
      <c r="D112" s="2181"/>
      <c r="E112" s="2181"/>
      <c r="F112" s="2181"/>
      <c r="G112" s="2181"/>
      <c r="H112" s="2181"/>
      <c r="I112" s="2181"/>
      <c r="J112" s="2181"/>
      <c r="K112" s="2181"/>
      <c r="L112" s="2181"/>
      <c r="M112" s="2181"/>
      <c r="N112" s="2181"/>
      <c r="O112" s="2181"/>
      <c r="P112" s="2181"/>
      <c r="Q112" s="2182"/>
    </row>
    <row r="113" spans="1:17" ht="15" customHeight="1" x14ac:dyDescent="0.25">
      <c r="A113" s="2233"/>
      <c r="B113" s="2103" t="s">
        <v>152</v>
      </c>
      <c r="C113" s="2103"/>
      <c r="D113" s="2103"/>
      <c r="E113" s="2103"/>
      <c r="F113" s="2103"/>
      <c r="G113" s="2103"/>
      <c r="H113" s="2103"/>
      <c r="I113" s="2103"/>
      <c r="J113" s="2103"/>
      <c r="K113" s="2103"/>
      <c r="L113" s="2103"/>
      <c r="M113" s="2103"/>
      <c r="N113" s="2103"/>
      <c r="O113" s="2103"/>
      <c r="P113" s="2103"/>
      <c r="Q113" s="2104"/>
    </row>
    <row r="114" spans="1:17" ht="15" customHeight="1" x14ac:dyDescent="0.25">
      <c r="A114" s="2233"/>
      <c r="B114" s="2103"/>
      <c r="C114" s="2103"/>
      <c r="D114" s="2103"/>
      <c r="E114" s="2103"/>
      <c r="F114" s="2103"/>
      <c r="G114" s="2103"/>
      <c r="H114" s="2103"/>
      <c r="I114" s="2103"/>
      <c r="J114" s="2103"/>
      <c r="K114" s="2103"/>
      <c r="L114" s="2103"/>
      <c r="M114" s="2103"/>
      <c r="N114" s="2103"/>
      <c r="O114" s="2103"/>
      <c r="P114" s="2103"/>
      <c r="Q114" s="2104"/>
    </row>
    <row r="115" spans="1:17" ht="15" customHeight="1" x14ac:dyDescent="0.25">
      <c r="A115" s="2233"/>
      <c r="B115" s="2183" t="s">
        <v>153</v>
      </c>
      <c r="C115" s="2183"/>
      <c r="D115" s="2183"/>
      <c r="E115" s="2183"/>
      <c r="F115" s="2183"/>
      <c r="G115" s="2183"/>
      <c r="H115" s="2183"/>
      <c r="I115" s="2183"/>
      <c r="J115" s="2183"/>
      <c r="K115" s="2183"/>
      <c r="L115" s="2183"/>
      <c r="M115" s="2183"/>
      <c r="N115" s="2183"/>
      <c r="O115" s="2183"/>
      <c r="P115" s="2183"/>
      <c r="Q115" s="2184"/>
    </row>
    <row r="116" spans="1:17" ht="15" customHeight="1" x14ac:dyDescent="0.25">
      <c r="A116" s="2233"/>
      <c r="B116" s="812" t="s">
        <v>10</v>
      </c>
      <c r="C116" s="828"/>
      <c r="D116" s="829" t="s">
        <v>154</v>
      </c>
      <c r="E116" s="829"/>
      <c r="F116" s="829"/>
      <c r="G116" s="829"/>
      <c r="H116" s="829"/>
      <c r="I116" s="829"/>
      <c r="J116" s="829"/>
      <c r="K116" s="829"/>
      <c r="L116" s="829"/>
      <c r="M116" s="829"/>
      <c r="N116" s="829"/>
      <c r="O116" s="829"/>
      <c r="P116" s="829"/>
      <c r="Q116" s="830"/>
    </row>
    <row r="117" spans="1:17" ht="15" customHeight="1" x14ac:dyDescent="0.25">
      <c r="A117" s="2233"/>
      <c r="B117" s="2162" t="s">
        <v>11</v>
      </c>
      <c r="C117" s="1015"/>
      <c r="D117" s="2164" t="s">
        <v>155</v>
      </c>
      <c r="E117" s="2164"/>
      <c r="F117" s="2164"/>
      <c r="G117" s="2164"/>
      <c r="H117" s="2164"/>
      <c r="I117" s="2164"/>
      <c r="J117" s="2164"/>
      <c r="K117" s="2164"/>
      <c r="L117" s="2164"/>
      <c r="M117" s="2164"/>
      <c r="N117" s="2164"/>
      <c r="O117" s="2164"/>
      <c r="P117" s="2164"/>
      <c r="Q117" s="2165"/>
    </row>
    <row r="118" spans="1:17" ht="15" customHeight="1" x14ac:dyDescent="0.25">
      <c r="A118" s="2233"/>
      <c r="B118" s="2163"/>
      <c r="C118" s="1016"/>
      <c r="D118" s="2106"/>
      <c r="E118" s="2106"/>
      <c r="F118" s="2106"/>
      <c r="G118" s="2106"/>
      <c r="H118" s="2106"/>
      <c r="I118" s="2106"/>
      <c r="J118" s="2106"/>
      <c r="K118" s="2106"/>
      <c r="L118" s="2106"/>
      <c r="M118" s="2106"/>
      <c r="N118" s="2106"/>
      <c r="O118" s="2106"/>
      <c r="P118" s="2106"/>
      <c r="Q118" s="2107"/>
    </row>
    <row r="119" spans="1:17" ht="15" customHeight="1" x14ac:dyDescent="0.25">
      <c r="A119" s="2233"/>
      <c r="B119" s="2163"/>
      <c r="C119" s="1016"/>
      <c r="D119" s="2106"/>
      <c r="E119" s="2106"/>
      <c r="F119" s="2106"/>
      <c r="G119" s="2106"/>
      <c r="H119" s="2106"/>
      <c r="I119" s="2106"/>
      <c r="J119" s="2106"/>
      <c r="K119" s="2106"/>
      <c r="L119" s="2106"/>
      <c r="M119" s="2106"/>
      <c r="N119" s="2106"/>
      <c r="O119" s="2106"/>
      <c r="P119" s="2106"/>
      <c r="Q119" s="2107"/>
    </row>
    <row r="120" spans="1:17" ht="15" customHeight="1" x14ac:dyDescent="0.25">
      <c r="A120" s="2233"/>
      <c r="B120" s="2162" t="s">
        <v>47</v>
      </c>
      <c r="C120" s="1015"/>
      <c r="D120" s="2164" t="s">
        <v>156</v>
      </c>
      <c r="E120" s="2164"/>
      <c r="F120" s="2164"/>
      <c r="G120" s="2164"/>
      <c r="H120" s="2164"/>
      <c r="I120" s="2164"/>
      <c r="J120" s="2164"/>
      <c r="K120" s="2164"/>
      <c r="L120" s="2164"/>
      <c r="M120" s="2164"/>
      <c r="N120" s="2164"/>
      <c r="O120" s="2164"/>
      <c r="P120" s="2164"/>
      <c r="Q120" s="2165"/>
    </row>
    <row r="121" spans="1:17" ht="15" customHeight="1" x14ac:dyDescent="0.25">
      <c r="A121" s="2233"/>
      <c r="B121" s="2163"/>
      <c r="C121" s="1016"/>
      <c r="D121" s="2166" t="s">
        <v>157</v>
      </c>
      <c r="E121" s="2166"/>
      <c r="F121" s="2166"/>
      <c r="G121" s="2166"/>
      <c r="H121" s="2166"/>
      <c r="I121" s="2166"/>
      <c r="J121" s="2166"/>
      <c r="K121" s="2166"/>
      <c r="L121" s="2166"/>
      <c r="M121" s="2166"/>
      <c r="N121" s="2166"/>
      <c r="O121" s="2166"/>
      <c r="P121" s="2166"/>
      <c r="Q121" s="2167"/>
    </row>
    <row r="122" spans="1:17" ht="15" customHeight="1" x14ac:dyDescent="0.25">
      <c r="A122" s="2233"/>
      <c r="B122" s="1016"/>
      <c r="C122" s="1016"/>
      <c r="D122" s="1024"/>
      <c r="E122" s="1024"/>
      <c r="F122" s="1024"/>
      <c r="G122" s="1024"/>
      <c r="H122" s="1024"/>
      <c r="I122" s="1024"/>
      <c r="J122" s="1024"/>
      <c r="K122" s="1024"/>
      <c r="L122" s="1024"/>
      <c r="M122" s="1024"/>
      <c r="N122" s="1024"/>
      <c r="O122" s="1024"/>
      <c r="P122" s="1024"/>
      <c r="Q122" s="1025"/>
    </row>
    <row r="123" spans="1:17" s="6" customFormat="1" ht="12.75" customHeight="1" x14ac:dyDescent="0.2">
      <c r="A123" s="2233"/>
      <c r="B123" s="2168" t="s">
        <v>96</v>
      </c>
      <c r="C123" s="2168"/>
      <c r="D123" s="2168"/>
      <c r="E123" s="2168"/>
      <c r="F123" s="2168"/>
      <c r="G123" s="2168"/>
      <c r="H123" s="2168"/>
      <c r="I123" s="2168"/>
      <c r="J123" s="2168"/>
      <c r="K123" s="2168"/>
      <c r="L123" s="2168"/>
      <c r="M123" s="2168"/>
      <c r="N123" s="2168"/>
      <c r="O123" s="2168"/>
      <c r="P123" s="2168"/>
      <c r="Q123" s="2169"/>
    </row>
    <row r="124" spans="1:17" s="6" customFormat="1" ht="15" customHeight="1" x14ac:dyDescent="0.2">
      <c r="A124" s="2233"/>
      <c r="B124" s="2168" t="s">
        <v>158</v>
      </c>
      <c r="C124" s="2168"/>
      <c r="D124" s="2168"/>
      <c r="E124" s="2168"/>
      <c r="F124" s="2168"/>
      <c r="G124" s="2168"/>
      <c r="H124" s="2168"/>
      <c r="I124" s="2168"/>
      <c r="J124" s="2168"/>
      <c r="K124" s="2168"/>
      <c r="L124" s="2168"/>
      <c r="M124" s="2168"/>
      <c r="N124" s="2168"/>
      <c r="O124" s="2168"/>
      <c r="P124" s="2168"/>
      <c r="Q124" s="2169"/>
    </row>
    <row r="125" spans="1:17" s="6" customFormat="1" ht="15" customHeight="1" x14ac:dyDescent="0.2">
      <c r="A125" s="2233"/>
      <c r="B125" s="848"/>
      <c r="C125" s="848"/>
      <c r="D125" s="848"/>
      <c r="E125" s="848"/>
      <c r="F125" s="848"/>
      <c r="G125" s="848"/>
      <c r="H125" s="848"/>
      <c r="I125" s="848"/>
      <c r="J125" s="848"/>
      <c r="K125" s="848"/>
      <c r="L125" s="848"/>
      <c r="M125" s="848"/>
      <c r="N125" s="848"/>
      <c r="O125" s="848"/>
      <c r="P125" s="848"/>
      <c r="Q125" s="849"/>
    </row>
    <row r="126" spans="1:17" s="6" customFormat="1" ht="15" customHeight="1" x14ac:dyDescent="0.2">
      <c r="A126" s="2233"/>
      <c r="B126" s="2170" t="s">
        <v>9</v>
      </c>
      <c r="C126" s="2170"/>
      <c r="D126" s="2170"/>
      <c r="E126" s="2170"/>
      <c r="F126" s="2170"/>
      <c r="G126" s="2170"/>
      <c r="H126" s="2170"/>
      <c r="I126" s="2170"/>
      <c r="J126" s="2170"/>
      <c r="K126" s="2170"/>
      <c r="L126" s="2170"/>
      <c r="M126" s="2170"/>
      <c r="N126" s="2170"/>
      <c r="O126" s="2170"/>
      <c r="P126" s="2170"/>
      <c r="Q126" s="2171"/>
    </row>
    <row r="127" spans="1:17" s="6" customFormat="1" ht="15.75" customHeight="1" thickBot="1" x14ac:dyDescent="0.25">
      <c r="A127" s="2233"/>
      <c r="B127" s="2110"/>
      <c r="C127" s="2110"/>
      <c r="D127" s="2110"/>
      <c r="E127" s="2110"/>
      <c r="F127" s="2110"/>
      <c r="G127" s="2110"/>
      <c r="H127" s="2110"/>
      <c r="I127" s="2110"/>
      <c r="J127" s="2110"/>
      <c r="K127" s="2110"/>
      <c r="L127" s="2110"/>
      <c r="M127" s="2110"/>
      <c r="N127" s="2110"/>
      <c r="O127" s="2110"/>
      <c r="P127" s="2110"/>
      <c r="Q127" s="2111"/>
    </row>
    <row r="129" spans="1:24" ht="12.75" customHeight="1" x14ac:dyDescent="0.25">
      <c r="A129" s="9" t="s">
        <v>0</v>
      </c>
      <c r="B129" s="1895" t="s">
        <v>73</v>
      </c>
      <c r="C129" s="1895"/>
      <c r="D129" s="1895"/>
      <c r="E129" s="1895"/>
      <c r="F129" s="1895"/>
      <c r="G129" s="1895"/>
      <c r="H129" s="1895"/>
      <c r="I129" s="1895"/>
      <c r="J129" s="1895"/>
      <c r="K129" s="1895"/>
      <c r="L129" s="1895"/>
      <c r="M129" s="1895"/>
      <c r="N129" s="1895"/>
      <c r="O129" s="1895"/>
      <c r="P129" s="1895"/>
      <c r="Q129" s="1895"/>
    </row>
    <row r="130" spans="1:24" ht="13.5" customHeight="1" x14ac:dyDescent="0.25">
      <c r="A130" s="2114" t="str">
        <f>B129</f>
        <v>Tableau indiquant les poids nets et épaisseurs de pâte correspondant aux différentes tailles de cercles utilisés</v>
      </c>
      <c r="B130" s="1895"/>
      <c r="C130" s="1895"/>
      <c r="D130" s="1895"/>
      <c r="E130" s="1895"/>
      <c r="F130" s="1895"/>
      <c r="G130" s="1895"/>
      <c r="H130" s="1895"/>
      <c r="I130" s="1895"/>
      <c r="J130" s="1895"/>
      <c r="K130" s="1895"/>
      <c r="L130" s="1895"/>
      <c r="M130" s="1895"/>
      <c r="N130" s="1895"/>
      <c r="O130" s="1895"/>
      <c r="P130" s="1895"/>
      <c r="Q130" s="1895"/>
    </row>
    <row r="131" spans="1:24" ht="15" customHeight="1" x14ac:dyDescent="0.25">
      <c r="A131" s="2114"/>
      <c r="B131" s="1895"/>
      <c r="C131" s="1895"/>
      <c r="D131" s="1895"/>
      <c r="E131" s="1895"/>
      <c r="F131" s="1895"/>
      <c r="G131" s="1895"/>
      <c r="H131" s="1895"/>
      <c r="I131" s="1895"/>
      <c r="J131" s="1895"/>
      <c r="K131" s="1895"/>
      <c r="L131" s="1895"/>
      <c r="M131" s="1895"/>
      <c r="N131" s="1895"/>
      <c r="O131" s="1895"/>
      <c r="P131" s="1895"/>
      <c r="Q131" s="1895"/>
      <c r="S131" s="6"/>
      <c r="T131" s="6"/>
      <c r="U131" s="6"/>
      <c r="V131" s="6"/>
      <c r="W131" s="6"/>
      <c r="X131" s="6"/>
    </row>
    <row r="132" spans="1:24" ht="24.75" customHeight="1" x14ac:dyDescent="0.25">
      <c r="A132" s="2114"/>
      <c r="B132" s="2115" t="s">
        <v>554</v>
      </c>
      <c r="C132" s="2115"/>
      <c r="D132" s="2115"/>
      <c r="E132" s="2115"/>
      <c r="F132" s="2115"/>
      <c r="G132" s="2115"/>
      <c r="H132" s="2115"/>
      <c r="I132" s="2115"/>
      <c r="J132" s="2115"/>
      <c r="K132" s="2115"/>
      <c r="L132" s="2115"/>
      <c r="M132" s="2115"/>
      <c r="N132" s="2115"/>
      <c r="O132" s="2115"/>
      <c r="P132" s="2115"/>
      <c r="Q132" s="2116"/>
      <c r="S132" s="6"/>
      <c r="T132" s="6"/>
      <c r="U132" s="6"/>
      <c r="V132" s="6"/>
      <c r="W132" s="6"/>
      <c r="X132" s="6"/>
    </row>
    <row r="133" spans="1:24" ht="24.75" customHeight="1" x14ac:dyDescent="0.25">
      <c r="A133" s="2114"/>
      <c r="B133" s="2117" t="s">
        <v>555</v>
      </c>
      <c r="C133" s="2117"/>
      <c r="D133" s="2117"/>
      <c r="E133" s="2117"/>
      <c r="F133" s="2117"/>
      <c r="G133" s="2117"/>
      <c r="H133" s="2117"/>
      <c r="I133" s="2117"/>
      <c r="J133" s="2117"/>
      <c r="K133" s="2117"/>
      <c r="L133" s="2117"/>
      <c r="M133" s="2117"/>
      <c r="N133" s="2117"/>
      <c r="O133" s="2117"/>
      <c r="P133" s="2117"/>
      <c r="Q133" s="2118"/>
      <c r="S133" s="6"/>
      <c r="T133" s="6"/>
      <c r="U133" s="6"/>
      <c r="V133" s="6"/>
      <c r="W133" s="6"/>
      <c r="X133" s="6"/>
    </row>
    <row r="134" spans="1:24" ht="24.75" customHeight="1" x14ac:dyDescent="0.25">
      <c r="A134" s="2114"/>
      <c r="B134" s="2117"/>
      <c r="C134" s="2117"/>
      <c r="D134" s="2117"/>
      <c r="E134" s="2117"/>
      <c r="F134" s="2117"/>
      <c r="G134" s="2117"/>
      <c r="H134" s="2117"/>
      <c r="I134" s="2117"/>
      <c r="J134" s="2117"/>
      <c r="K134" s="2117"/>
      <c r="L134" s="2117"/>
      <c r="M134" s="2117"/>
      <c r="N134" s="2117"/>
      <c r="O134" s="2117"/>
      <c r="P134" s="2117"/>
      <c r="Q134" s="2118"/>
      <c r="S134" s="6"/>
      <c r="T134" s="6"/>
      <c r="U134" s="6"/>
      <c r="V134" s="6"/>
      <c r="W134" s="6"/>
      <c r="X134" s="6"/>
    </row>
    <row r="135" spans="1:24" ht="19.5" customHeight="1" x14ac:dyDescent="0.25">
      <c r="A135" s="2114"/>
      <c r="B135" s="633"/>
      <c r="C135" s="1020"/>
      <c r="D135" s="1020"/>
      <c r="E135" s="1020"/>
      <c r="F135" s="1020"/>
      <c r="G135" s="1020"/>
      <c r="H135" s="1020"/>
      <c r="I135" s="1020"/>
      <c r="J135" s="1020"/>
      <c r="K135" s="1020"/>
      <c r="L135" s="1020"/>
      <c r="M135" s="1020"/>
      <c r="N135" s="1020"/>
      <c r="O135" s="1020"/>
      <c r="Q135" s="634" t="s">
        <v>160</v>
      </c>
      <c r="S135" s="6"/>
      <c r="T135" s="6"/>
      <c r="U135" s="6"/>
      <c r="V135" s="6"/>
      <c r="W135" s="6"/>
      <c r="X135" s="6"/>
    </row>
    <row r="136" spans="1:24" ht="19.5" customHeight="1" x14ac:dyDescent="0.25">
      <c r="A136" s="2114"/>
      <c r="B136" s="633" t="str">
        <f ca="1">CELL("nomfichier",B128)</f>
        <v>D:\Données\Copie_ancien_DD\0-UPRT.fait\1-UPRT.FR-SITE-WEB\ff-fiches-fabrications\ff-fiches-fabrication-maj-08-2020\OK\[ff.div.fiches-apprentis-Patissiers.2023.xlsx] Poids de pâte pour cercles 1</v>
      </c>
      <c r="C136" s="635"/>
      <c r="D136" s="635"/>
      <c r="E136" s="635"/>
      <c r="F136" s="635"/>
      <c r="G136" s="635"/>
      <c r="H136" s="635"/>
      <c r="I136" s="635"/>
      <c r="J136" s="635"/>
      <c r="K136" s="635"/>
      <c r="L136" s="635"/>
      <c r="M136" s="635"/>
      <c r="N136" s="635"/>
      <c r="O136" s="635"/>
      <c r="P136" s="831"/>
      <c r="Q136" s="643"/>
      <c r="S136" s="6"/>
      <c r="T136" s="6"/>
      <c r="U136" s="6"/>
      <c r="V136" s="6"/>
      <c r="W136" s="6"/>
      <c r="X136" s="6"/>
    </row>
    <row r="137" spans="1:24" ht="15.75" customHeight="1" x14ac:dyDescent="0.25">
      <c r="A137" s="2114"/>
      <c r="B137" s="1927" t="s">
        <v>119</v>
      </c>
      <c r="C137" s="2119" t="s">
        <v>118</v>
      </c>
      <c r="D137" s="2119"/>
      <c r="E137" s="2120" t="s">
        <v>556</v>
      </c>
      <c r="F137" s="2120"/>
      <c r="G137" s="1930" t="s">
        <v>60</v>
      </c>
      <c r="H137" s="1930"/>
      <c r="I137" s="2121" t="s">
        <v>61</v>
      </c>
      <c r="J137" s="2121"/>
      <c r="K137" s="2121" t="s">
        <v>62</v>
      </c>
      <c r="L137" s="2121"/>
      <c r="M137" s="1931" t="s">
        <v>134</v>
      </c>
      <c r="N137" s="1931" t="s">
        <v>92</v>
      </c>
      <c r="O137" s="1931"/>
      <c r="P137" s="2122" t="s">
        <v>135</v>
      </c>
      <c r="Q137" s="2123"/>
      <c r="S137" s="6"/>
      <c r="T137" s="6"/>
      <c r="U137" s="6"/>
      <c r="V137" s="6"/>
      <c r="W137" s="6"/>
      <c r="X137" s="6"/>
    </row>
    <row r="138" spans="1:24" ht="13.5" customHeight="1" x14ac:dyDescent="0.25">
      <c r="A138" s="2114"/>
      <c r="B138" s="1927"/>
      <c r="C138" s="2119"/>
      <c r="D138" s="2119"/>
      <c r="E138" s="2120"/>
      <c r="F138" s="2120"/>
      <c r="G138" s="1930"/>
      <c r="H138" s="1930"/>
      <c r="I138" s="2121"/>
      <c r="J138" s="2121"/>
      <c r="K138" s="2121"/>
      <c r="L138" s="2121"/>
      <c r="M138" s="1931"/>
      <c r="N138" s="1931"/>
      <c r="O138" s="1931"/>
      <c r="P138" s="2122"/>
      <c r="Q138" s="2123"/>
      <c r="S138" s="6"/>
      <c r="T138" s="6"/>
      <c r="U138" s="6"/>
      <c r="V138" s="6"/>
      <c r="W138" s="6"/>
      <c r="X138" s="6"/>
    </row>
    <row r="139" spans="1:24" ht="15.75" customHeight="1" x14ac:dyDescent="0.25">
      <c r="A139" s="2114"/>
      <c r="B139" s="1927"/>
      <c r="C139" s="2119"/>
      <c r="D139" s="2119"/>
      <c r="E139" s="2120"/>
      <c r="F139" s="2120"/>
      <c r="G139" s="1930"/>
      <c r="H139" s="1930"/>
      <c r="I139" s="2121"/>
      <c r="J139" s="2121"/>
      <c r="K139" s="2121"/>
      <c r="L139" s="2121"/>
      <c r="M139" s="1931"/>
      <c r="N139" s="1931"/>
      <c r="O139" s="1931"/>
      <c r="P139" s="2122"/>
      <c r="Q139" s="2123"/>
      <c r="S139" s="6"/>
      <c r="T139" s="6"/>
      <c r="U139" s="6"/>
      <c r="V139" s="6"/>
      <c r="W139" s="6"/>
      <c r="X139" s="6"/>
    </row>
    <row r="140" spans="1:24" ht="15.75" customHeight="1" x14ac:dyDescent="0.25">
      <c r="A140" s="2114"/>
      <c r="B140" s="3" t="s">
        <v>15</v>
      </c>
      <c r="C140" s="2124" t="s">
        <v>15</v>
      </c>
      <c r="D140" s="2124"/>
      <c r="E140" s="2125" t="s">
        <v>15</v>
      </c>
      <c r="F140" s="2125"/>
      <c r="G140" s="2124" t="s">
        <v>15</v>
      </c>
      <c r="H140" s="2124"/>
      <c r="I140" s="2125" t="s">
        <v>15</v>
      </c>
      <c r="J140" s="2125"/>
      <c r="K140" s="2125" t="s">
        <v>15</v>
      </c>
      <c r="L140" s="2125"/>
      <c r="M140" s="1019" t="s">
        <v>12</v>
      </c>
      <c r="N140" s="2160"/>
      <c r="O140" s="2160"/>
      <c r="P140" s="2160"/>
      <c r="Q140" s="2161"/>
      <c r="S140" s="6"/>
      <c r="T140" s="6"/>
      <c r="U140" s="6"/>
      <c r="V140" s="6"/>
      <c r="W140" s="6"/>
      <c r="X140" s="6"/>
    </row>
    <row r="141" spans="1:24" ht="16.5" customHeight="1" x14ac:dyDescent="0.25">
      <c r="A141" s="2114"/>
      <c r="B141" s="2151">
        <v>1</v>
      </c>
      <c r="C141" s="2152">
        <v>14</v>
      </c>
      <c r="D141" s="2152"/>
      <c r="E141" s="2153">
        <v>4</v>
      </c>
      <c r="F141" s="2153"/>
      <c r="G141" s="2154">
        <v>2</v>
      </c>
      <c r="H141" s="2154"/>
      <c r="I141" s="2155">
        <v>0</v>
      </c>
      <c r="J141" s="2155"/>
      <c r="K141" s="2155">
        <v>0</v>
      </c>
      <c r="L141" s="2155"/>
      <c r="M141" s="2156">
        <f>N141*(G141/10)</f>
        <v>65.973445725385659</v>
      </c>
      <c r="N141" s="2157">
        <f>(((C141/2)*(C141/2)*PI()))*B141+(C141*PI()*E141)*B141+((C141*PI()*(I141/10)))*B141+((C141*PI()*(K141/10)))*B141</f>
        <v>329.86722862692829</v>
      </c>
      <c r="O141" s="2157"/>
      <c r="P141" s="2158">
        <f>(P173/M173)*M141</f>
        <v>0.16680602006688963</v>
      </c>
      <c r="Q141" s="2159"/>
      <c r="S141" s="6"/>
      <c r="T141" s="6"/>
      <c r="U141" s="6"/>
      <c r="V141" s="6"/>
      <c r="W141" s="6"/>
      <c r="X141" s="6"/>
    </row>
    <row r="142" spans="1:24" ht="15.75" customHeight="1" x14ac:dyDescent="0.25">
      <c r="A142" s="2114"/>
      <c r="B142" s="2151"/>
      <c r="C142" s="2152"/>
      <c r="D142" s="2152"/>
      <c r="E142" s="2153"/>
      <c r="F142" s="2153"/>
      <c r="G142" s="2154"/>
      <c r="H142" s="2154"/>
      <c r="I142" s="2155"/>
      <c r="J142" s="2155"/>
      <c r="K142" s="2155"/>
      <c r="L142" s="2155"/>
      <c r="M142" s="2156"/>
      <c r="N142" s="2157"/>
      <c r="O142" s="2157"/>
      <c r="P142" s="2158"/>
      <c r="Q142" s="2159"/>
      <c r="S142" s="6"/>
      <c r="T142" s="6"/>
      <c r="U142" s="6"/>
      <c r="V142" s="6"/>
      <c r="W142" s="6"/>
      <c r="X142" s="6"/>
    </row>
    <row r="143" spans="1:24" ht="13.5" customHeight="1" x14ac:dyDescent="0.25">
      <c r="A143" s="2114"/>
      <c r="B143" s="2151">
        <v>1</v>
      </c>
      <c r="C143" s="2152">
        <v>16</v>
      </c>
      <c r="D143" s="2152"/>
      <c r="E143" s="2153">
        <v>4</v>
      </c>
      <c r="F143" s="2153"/>
      <c r="G143" s="2154">
        <v>2</v>
      </c>
      <c r="H143" s="2154"/>
      <c r="I143" s="2155">
        <v>5</v>
      </c>
      <c r="J143" s="2155"/>
      <c r="K143" s="2155">
        <v>5</v>
      </c>
      <c r="L143" s="2155"/>
      <c r="M143" s="2156">
        <f>N143*(G143/10)</f>
        <v>90.477868423386056</v>
      </c>
      <c r="N143" s="2157">
        <f>(((C143/2)*(C143/2)*PI()))*B143+(C143*PI()*E143)*B143+((C143*PI()*(I143/10)))*B143+((C143*PI()*(K143/10)))*B143</f>
        <v>452.38934211693027</v>
      </c>
      <c r="O143" s="2157"/>
      <c r="P143" s="2158">
        <f>(P173/M173)*M143</f>
        <v>0.2287625418060201</v>
      </c>
      <c r="Q143" s="2159"/>
      <c r="S143" s="6"/>
      <c r="T143" s="6"/>
      <c r="U143" s="6"/>
      <c r="V143" s="6"/>
      <c r="W143" s="6"/>
      <c r="X143" s="6"/>
    </row>
    <row r="144" spans="1:24" ht="15.75" customHeight="1" x14ac:dyDescent="0.25">
      <c r="A144" s="2114"/>
      <c r="B144" s="2151"/>
      <c r="C144" s="2152"/>
      <c r="D144" s="2152"/>
      <c r="E144" s="2153"/>
      <c r="F144" s="2153"/>
      <c r="G144" s="2154"/>
      <c r="H144" s="2154"/>
      <c r="I144" s="2155"/>
      <c r="J144" s="2155"/>
      <c r="K144" s="2155"/>
      <c r="L144" s="2155"/>
      <c r="M144" s="2156"/>
      <c r="N144" s="2157"/>
      <c r="O144" s="2157"/>
      <c r="P144" s="2158"/>
      <c r="Q144" s="2159"/>
      <c r="S144" s="6"/>
      <c r="T144" s="6"/>
      <c r="U144" s="6"/>
      <c r="V144" s="6"/>
      <c r="W144" s="6"/>
      <c r="X144" s="6"/>
    </row>
    <row r="145" spans="1:24" ht="12.75" customHeight="1" x14ac:dyDescent="0.25">
      <c r="A145" s="2114"/>
      <c r="B145" s="2151">
        <v>1</v>
      </c>
      <c r="C145" s="2152">
        <v>18</v>
      </c>
      <c r="D145" s="2152"/>
      <c r="E145" s="2153">
        <v>4</v>
      </c>
      <c r="F145" s="2153"/>
      <c r="G145" s="2154">
        <v>2</v>
      </c>
      <c r="H145" s="2154"/>
      <c r="I145" s="2155">
        <v>5</v>
      </c>
      <c r="J145" s="2155"/>
      <c r="K145" s="2155">
        <v>5</v>
      </c>
      <c r="L145" s="2155"/>
      <c r="M145" s="2156">
        <f>N145*(G145/10)</f>
        <v>107.44246875277094</v>
      </c>
      <c r="N145" s="2157">
        <f>(((C145/2)*(C145/2)*PI()))*B145+(C145*PI()*E145)*B145+((C145*PI()*(I145/10)))*B145+((C145*PI()*(K145/10)))*B145</f>
        <v>537.21234376385462</v>
      </c>
      <c r="O145" s="2157"/>
      <c r="P145" s="2158">
        <f>(P173/M173)*M145</f>
        <v>0.27165551839464885</v>
      </c>
      <c r="Q145" s="2159"/>
      <c r="S145" s="6"/>
      <c r="T145" s="6"/>
      <c r="U145" s="6"/>
      <c r="V145" s="6"/>
      <c r="W145" s="6"/>
      <c r="X145" s="6"/>
    </row>
    <row r="146" spans="1:24" ht="16.5" customHeight="1" x14ac:dyDescent="0.25">
      <c r="A146" s="2114"/>
      <c r="B146" s="2151"/>
      <c r="C146" s="2152"/>
      <c r="D146" s="2152"/>
      <c r="E146" s="2153"/>
      <c r="F146" s="2153"/>
      <c r="G146" s="2154"/>
      <c r="H146" s="2154"/>
      <c r="I146" s="2155"/>
      <c r="J146" s="2155"/>
      <c r="K146" s="2155"/>
      <c r="L146" s="2155"/>
      <c r="M146" s="2156"/>
      <c r="N146" s="2157"/>
      <c r="O146" s="2157"/>
      <c r="P146" s="2158"/>
      <c r="Q146" s="2159"/>
      <c r="S146" s="6"/>
      <c r="T146" s="6"/>
      <c r="U146" s="6"/>
      <c r="V146" s="6"/>
      <c r="W146" s="6"/>
      <c r="X146" s="6"/>
    </row>
    <row r="147" spans="1:24" ht="12.75" customHeight="1" x14ac:dyDescent="0.25">
      <c r="A147" s="2114"/>
      <c r="B147" s="2151">
        <v>1</v>
      </c>
      <c r="C147" s="2152">
        <v>20</v>
      </c>
      <c r="D147" s="2152"/>
      <c r="E147" s="2153">
        <v>4</v>
      </c>
      <c r="F147" s="2153"/>
      <c r="G147" s="2154">
        <v>2</v>
      </c>
      <c r="H147" s="2154"/>
      <c r="I147" s="2155">
        <v>5</v>
      </c>
      <c r="J147" s="2155"/>
      <c r="K147" s="2155">
        <v>5</v>
      </c>
      <c r="L147" s="2155"/>
      <c r="M147" s="2156">
        <f>N147*(G147/10)</f>
        <v>125.66370614359174</v>
      </c>
      <c r="N147" s="2157">
        <f>(((C147/2)*(C147/2)*PI()))*B147+(C147*PI()*E147)*B147+((C147*PI()*(I147/10)))*B147+((C147*PI()*(K147/10)))*B147</f>
        <v>628.31853071795865</v>
      </c>
      <c r="O147" s="2157"/>
      <c r="P147" s="2158">
        <f>(P173/M173)*M147</f>
        <v>0.31772575250836121</v>
      </c>
      <c r="Q147" s="2159"/>
      <c r="S147" s="6"/>
      <c r="T147" s="6"/>
      <c r="U147" s="6"/>
      <c r="V147" s="6"/>
      <c r="W147" s="6"/>
      <c r="X147" s="6"/>
    </row>
    <row r="148" spans="1:24" ht="12.75" customHeight="1" x14ac:dyDescent="0.25">
      <c r="A148" s="2114"/>
      <c r="B148" s="2151"/>
      <c r="C148" s="2152"/>
      <c r="D148" s="2152"/>
      <c r="E148" s="2153"/>
      <c r="F148" s="2153"/>
      <c r="G148" s="2154"/>
      <c r="H148" s="2154"/>
      <c r="I148" s="2155"/>
      <c r="J148" s="2155"/>
      <c r="K148" s="2155"/>
      <c r="L148" s="2155"/>
      <c r="M148" s="2156"/>
      <c r="N148" s="2157"/>
      <c r="O148" s="2157"/>
      <c r="P148" s="2158"/>
      <c r="Q148" s="2159"/>
      <c r="S148" s="6"/>
      <c r="T148" s="6"/>
      <c r="U148" s="6"/>
      <c r="V148" s="6"/>
      <c r="W148" s="6"/>
      <c r="X148" s="6"/>
    </row>
    <row r="149" spans="1:24" ht="12.75" customHeight="1" x14ac:dyDescent="0.25">
      <c r="A149" s="2114"/>
      <c r="B149" s="2151">
        <v>1</v>
      </c>
      <c r="C149" s="2152">
        <v>22</v>
      </c>
      <c r="D149" s="2152"/>
      <c r="E149" s="2153">
        <v>4</v>
      </c>
      <c r="F149" s="2153"/>
      <c r="G149" s="2154">
        <v>2</v>
      </c>
      <c r="H149" s="2154"/>
      <c r="I149" s="2155">
        <v>5</v>
      </c>
      <c r="J149" s="2155"/>
      <c r="K149" s="2155">
        <v>5</v>
      </c>
      <c r="L149" s="2155"/>
      <c r="M149" s="2156">
        <f>N149*(G149/10)</f>
        <v>145.14158059584844</v>
      </c>
      <c r="N149" s="2157">
        <f>(((C149/2)*(C149/2)*PI()))*B149+(C149*PI()*E149)*B149+((C149*PI()*(I149/10)))*B149+((C149*PI()*(K149/10)))*B149</f>
        <v>725.70790297924214</v>
      </c>
      <c r="O149" s="2157"/>
      <c r="P149" s="2158">
        <f>(P173/M173)*M149</f>
        <v>0.36697324414715715</v>
      </c>
      <c r="Q149" s="2159"/>
      <c r="S149" s="6"/>
      <c r="T149" s="6"/>
      <c r="U149" s="6"/>
      <c r="V149" s="6"/>
      <c r="W149" s="6"/>
      <c r="X149" s="6"/>
    </row>
    <row r="150" spans="1:24" ht="12.75" customHeight="1" x14ac:dyDescent="0.25">
      <c r="A150" s="2114"/>
      <c r="B150" s="2151"/>
      <c r="C150" s="2152"/>
      <c r="D150" s="2152"/>
      <c r="E150" s="2153"/>
      <c r="F150" s="2153"/>
      <c r="G150" s="2154"/>
      <c r="H150" s="2154"/>
      <c r="I150" s="2155"/>
      <c r="J150" s="2155"/>
      <c r="K150" s="2155"/>
      <c r="L150" s="2155"/>
      <c r="M150" s="2156"/>
      <c r="N150" s="2157"/>
      <c r="O150" s="2157"/>
      <c r="P150" s="2158"/>
      <c r="Q150" s="2159"/>
      <c r="S150" s="6"/>
      <c r="T150" s="6"/>
      <c r="U150" s="6"/>
      <c r="V150" s="6"/>
      <c r="W150" s="6"/>
      <c r="X150" s="6"/>
    </row>
    <row r="151" spans="1:24" ht="12.75" customHeight="1" x14ac:dyDescent="0.25">
      <c r="A151" s="2114"/>
      <c r="B151" s="2151">
        <v>1</v>
      </c>
      <c r="C151" s="2152">
        <v>24</v>
      </c>
      <c r="D151" s="2152"/>
      <c r="E151" s="2153">
        <v>4</v>
      </c>
      <c r="F151" s="2153"/>
      <c r="G151" s="2154">
        <v>2</v>
      </c>
      <c r="H151" s="2154"/>
      <c r="I151" s="2155">
        <v>5</v>
      </c>
      <c r="J151" s="2155"/>
      <c r="K151" s="2155">
        <v>5</v>
      </c>
      <c r="L151" s="2155"/>
      <c r="M151" s="2156">
        <f>N151*(G151/10)</f>
        <v>165.87609210954108</v>
      </c>
      <c r="N151" s="2157">
        <f>(((C151/2)*(C151/2)*PI()))*B151+(C151*PI()*E151)*B151+((C151*PI()*(I151/10)))*B151+((C151*PI()*(K151/10)))*B151</f>
        <v>829.3804605477053</v>
      </c>
      <c r="O151" s="2157"/>
      <c r="P151" s="2158">
        <f>(P173/M173)*M151</f>
        <v>0.41939799331103678</v>
      </c>
      <c r="Q151" s="2159"/>
      <c r="S151" s="6"/>
      <c r="T151" s="6"/>
      <c r="U151" s="6"/>
      <c r="V151" s="6"/>
      <c r="W151" s="6"/>
      <c r="X151" s="6"/>
    </row>
    <row r="152" spans="1:24" ht="12.75" customHeight="1" x14ac:dyDescent="0.25">
      <c r="A152" s="2114"/>
      <c r="B152" s="2151"/>
      <c r="C152" s="2152"/>
      <c r="D152" s="2152"/>
      <c r="E152" s="2153"/>
      <c r="F152" s="2153"/>
      <c r="G152" s="2154"/>
      <c r="H152" s="2154"/>
      <c r="I152" s="2155"/>
      <c r="J152" s="2155"/>
      <c r="K152" s="2155"/>
      <c r="L152" s="2155"/>
      <c r="M152" s="2156"/>
      <c r="N152" s="2157"/>
      <c r="O152" s="2157"/>
      <c r="P152" s="2158"/>
      <c r="Q152" s="2159"/>
      <c r="S152" s="6"/>
      <c r="T152" s="6"/>
      <c r="U152" s="6"/>
      <c r="V152" s="6"/>
      <c r="W152" s="6"/>
      <c r="X152" s="6"/>
    </row>
    <row r="153" spans="1:24" ht="12.75" customHeight="1" x14ac:dyDescent="0.25">
      <c r="A153" s="2114"/>
      <c r="B153" s="2151">
        <v>1</v>
      </c>
      <c r="C153" s="2152">
        <v>26</v>
      </c>
      <c r="D153" s="2152"/>
      <c r="E153" s="2153">
        <v>4</v>
      </c>
      <c r="F153" s="2153"/>
      <c r="G153" s="2154">
        <v>2</v>
      </c>
      <c r="H153" s="2154"/>
      <c r="I153" s="2155">
        <v>5</v>
      </c>
      <c r="J153" s="2155"/>
      <c r="K153" s="2155">
        <v>5</v>
      </c>
      <c r="L153" s="2155"/>
      <c r="M153" s="2156">
        <f>N153*(G153/10)</f>
        <v>187.86724068466964</v>
      </c>
      <c r="N153" s="2157">
        <f>(((C153/2)*(C153/2)*PI()))*B153+(C153*PI()*E153)*B153+((C153*PI()*(I153/10)))*B153+((C153*PI()*(K153/10)))*B153</f>
        <v>939.33620342334814</v>
      </c>
      <c r="O153" s="2157"/>
      <c r="P153" s="2158">
        <f>(P173/M173)*M153</f>
        <v>0.47499999999999998</v>
      </c>
      <c r="Q153" s="2159"/>
      <c r="S153" s="6"/>
      <c r="T153" s="6"/>
      <c r="U153" s="6"/>
      <c r="V153" s="6"/>
      <c r="W153" s="6"/>
      <c r="X153" s="6"/>
    </row>
    <row r="154" spans="1:24" ht="12.75" customHeight="1" x14ac:dyDescent="0.25">
      <c r="A154" s="2114"/>
      <c r="B154" s="2151"/>
      <c r="C154" s="2152"/>
      <c r="D154" s="2152"/>
      <c r="E154" s="2153"/>
      <c r="F154" s="2153"/>
      <c r="G154" s="2154"/>
      <c r="H154" s="2154"/>
      <c r="I154" s="2155"/>
      <c r="J154" s="2155"/>
      <c r="K154" s="2155"/>
      <c r="L154" s="2155"/>
      <c r="M154" s="2156"/>
      <c r="N154" s="2157"/>
      <c r="O154" s="2157"/>
      <c r="P154" s="2158"/>
      <c r="Q154" s="2159"/>
      <c r="S154" s="6"/>
      <c r="T154" s="6"/>
      <c r="U154" s="6"/>
      <c r="V154" s="6"/>
      <c r="W154" s="6"/>
      <c r="X154" s="6"/>
    </row>
    <row r="155" spans="1:24" ht="12.75" customHeight="1" x14ac:dyDescent="0.25">
      <c r="A155" s="2114"/>
      <c r="B155" s="2151">
        <v>1</v>
      </c>
      <c r="C155" s="2152">
        <v>28</v>
      </c>
      <c r="D155" s="2152"/>
      <c r="E155" s="2153">
        <v>4</v>
      </c>
      <c r="F155" s="2153"/>
      <c r="G155" s="2154">
        <v>2</v>
      </c>
      <c r="H155" s="2154"/>
      <c r="I155" s="2155">
        <v>5</v>
      </c>
      <c r="J155" s="2155"/>
      <c r="K155" s="2155">
        <v>5</v>
      </c>
      <c r="L155" s="2155"/>
      <c r="M155" s="2156">
        <f>N155*(G155/10)</f>
        <v>211.11502632123407</v>
      </c>
      <c r="N155" s="2157">
        <f>(((C155/2)*(C155/2)*PI()))*B155+(C155*PI()*E155)*B155+((C155*PI()*(I155/10)))*B155+((C155*PI()*(K155/10)))*B155</f>
        <v>1055.5751316061703</v>
      </c>
      <c r="O155" s="2157"/>
      <c r="P155" s="2158">
        <f>(P173/M173)*M155</f>
        <v>0.53377926421404676</v>
      </c>
      <c r="Q155" s="2159"/>
      <c r="S155" s="6"/>
      <c r="T155" s="6"/>
      <c r="U155" s="6"/>
      <c r="V155" s="6"/>
      <c r="W155" s="6"/>
      <c r="X155" s="6"/>
    </row>
    <row r="156" spans="1:24" ht="12.75" customHeight="1" x14ac:dyDescent="0.25">
      <c r="A156" s="2114"/>
      <c r="B156" s="2151"/>
      <c r="C156" s="2152"/>
      <c r="D156" s="2152"/>
      <c r="E156" s="2153"/>
      <c r="F156" s="2153"/>
      <c r="G156" s="2154"/>
      <c r="H156" s="2154"/>
      <c r="I156" s="2155"/>
      <c r="J156" s="2155"/>
      <c r="K156" s="2155"/>
      <c r="L156" s="2155"/>
      <c r="M156" s="2156"/>
      <c r="N156" s="2157"/>
      <c r="O156" s="2157"/>
      <c r="P156" s="2158"/>
      <c r="Q156" s="2159"/>
      <c r="S156" s="6"/>
      <c r="T156" s="6"/>
      <c r="U156" s="6"/>
      <c r="V156" s="6"/>
      <c r="W156" s="6"/>
      <c r="X156" s="6"/>
    </row>
    <row r="157" spans="1:24" ht="12.75" customHeight="1" x14ac:dyDescent="0.25">
      <c r="A157" s="2114"/>
      <c r="B157" s="2151">
        <v>1</v>
      </c>
      <c r="C157" s="2152">
        <v>30</v>
      </c>
      <c r="D157" s="2152"/>
      <c r="E157" s="2153">
        <v>4</v>
      </c>
      <c r="F157" s="2153"/>
      <c r="G157" s="2154">
        <v>2</v>
      </c>
      <c r="H157" s="2154"/>
      <c r="I157" s="2155">
        <v>5</v>
      </c>
      <c r="J157" s="2155"/>
      <c r="K157" s="2155">
        <v>5</v>
      </c>
      <c r="L157" s="2155"/>
      <c r="M157" s="2156">
        <f>N157*(G157/10)</f>
        <v>235.61944901923445</v>
      </c>
      <c r="N157" s="2157">
        <f>(((C157/2)*(C157/2)*PI()))*B157+(C157*PI()*E157)*B157+((C157*PI()*(I157/10)))*B157+((C157*PI()*(K157/10)))*B157</f>
        <v>1178.0972450961722</v>
      </c>
      <c r="O157" s="2157"/>
      <c r="P157" s="2158">
        <f>(P173/M173)*M157</f>
        <v>0.59573578595317711</v>
      </c>
      <c r="Q157" s="2159"/>
      <c r="S157" s="6"/>
      <c r="T157" s="6"/>
      <c r="U157" s="6"/>
      <c r="V157" s="6"/>
      <c r="W157" s="6"/>
      <c r="X157" s="6"/>
    </row>
    <row r="158" spans="1:24" ht="12.75" customHeight="1" x14ac:dyDescent="0.25">
      <c r="A158" s="2114"/>
      <c r="B158" s="2151"/>
      <c r="C158" s="2152"/>
      <c r="D158" s="2152"/>
      <c r="E158" s="2153"/>
      <c r="F158" s="2153"/>
      <c r="G158" s="2154"/>
      <c r="H158" s="2154"/>
      <c r="I158" s="2155"/>
      <c r="J158" s="2155"/>
      <c r="K158" s="2155"/>
      <c r="L158" s="2155"/>
      <c r="M158" s="2156"/>
      <c r="N158" s="2157"/>
      <c r="O158" s="2157"/>
      <c r="P158" s="2158"/>
      <c r="Q158" s="2159"/>
      <c r="S158" s="6"/>
      <c r="T158" s="6"/>
      <c r="U158" s="6"/>
      <c r="V158" s="6"/>
      <c r="W158" s="6"/>
      <c r="X158" s="6"/>
    </row>
    <row r="159" spans="1:24" ht="12.75" customHeight="1" x14ac:dyDescent="0.25">
      <c r="A159" s="2114"/>
      <c r="B159" s="2151">
        <v>1</v>
      </c>
      <c r="C159" s="2152">
        <v>32</v>
      </c>
      <c r="D159" s="2152"/>
      <c r="E159" s="2153">
        <v>4</v>
      </c>
      <c r="F159" s="2153"/>
      <c r="G159" s="2154">
        <v>2</v>
      </c>
      <c r="H159" s="2154"/>
      <c r="I159" s="2155">
        <v>5</v>
      </c>
      <c r="J159" s="2155"/>
      <c r="K159" s="2155">
        <v>5</v>
      </c>
      <c r="L159" s="2155"/>
      <c r="M159" s="2156">
        <f>N159*(G159/10)</f>
        <v>261.38050877867084</v>
      </c>
      <c r="N159" s="2157">
        <f>(((C159/2)*(C159/2)*PI()))*B159+(C159*PI()*E159)*B159+((C159*PI()*(I159/10)))*B159+((C159*PI()*(K159/10)))*B159</f>
        <v>1306.902543893354</v>
      </c>
      <c r="O159" s="2157"/>
      <c r="P159" s="2158">
        <f>(P173/M173)*M159</f>
        <v>0.66086956521739137</v>
      </c>
      <c r="Q159" s="2159"/>
      <c r="S159" s="6"/>
      <c r="T159" s="6"/>
      <c r="U159" s="6"/>
      <c r="V159" s="6"/>
      <c r="W159" s="6"/>
      <c r="X159" s="6"/>
    </row>
    <row r="160" spans="1:24" ht="12.75" customHeight="1" x14ac:dyDescent="0.25">
      <c r="A160" s="2114"/>
      <c r="B160" s="2151"/>
      <c r="C160" s="2152"/>
      <c r="D160" s="2152"/>
      <c r="E160" s="2153"/>
      <c r="F160" s="2153"/>
      <c r="G160" s="2154"/>
      <c r="H160" s="2154"/>
      <c r="I160" s="2155"/>
      <c r="J160" s="2155"/>
      <c r="K160" s="2155"/>
      <c r="L160" s="2155"/>
      <c r="M160" s="2156"/>
      <c r="N160" s="2157"/>
      <c r="O160" s="2157"/>
      <c r="P160" s="2158"/>
      <c r="Q160" s="2159"/>
      <c r="S160" s="6"/>
      <c r="T160" s="6"/>
      <c r="U160" s="6"/>
      <c r="V160" s="6"/>
      <c r="W160" s="6"/>
      <c r="X160" s="6"/>
    </row>
    <row r="161" spans="1:24" ht="12.75" customHeight="1" x14ac:dyDescent="0.25">
      <c r="A161" s="2114"/>
      <c r="B161" s="2151">
        <v>1</v>
      </c>
      <c r="C161" s="2152">
        <v>34</v>
      </c>
      <c r="D161" s="2152"/>
      <c r="E161" s="2153">
        <v>4</v>
      </c>
      <c r="F161" s="2153"/>
      <c r="G161" s="2154">
        <v>2</v>
      </c>
      <c r="H161" s="2154"/>
      <c r="I161" s="2155">
        <v>5</v>
      </c>
      <c r="J161" s="2155"/>
      <c r="K161" s="2155">
        <v>5</v>
      </c>
      <c r="L161" s="2155"/>
      <c r="M161" s="2156">
        <f>N161*(G161/10)</f>
        <v>288.39820559954296</v>
      </c>
      <c r="N161" s="2157">
        <f>(((C161/2)*(C161/2)*PI()))*B161+(C161*PI()*E161)*B161+((C161*PI()*(I161/10)))*B161+((C161*PI()*(K161/10)))*B161</f>
        <v>1441.9910279977148</v>
      </c>
      <c r="O161" s="2157"/>
      <c r="P161" s="2158">
        <f>(P173/M173)*M161</f>
        <v>0.72918060200668877</v>
      </c>
      <c r="Q161" s="2159"/>
      <c r="S161" s="6"/>
      <c r="T161" s="6"/>
      <c r="U161" s="6"/>
      <c r="V161" s="6"/>
      <c r="W161" s="6"/>
      <c r="X161" s="6"/>
    </row>
    <row r="162" spans="1:24" ht="12.75" customHeight="1" x14ac:dyDescent="0.25">
      <c r="A162" s="2114"/>
      <c r="B162" s="2151"/>
      <c r="C162" s="2152"/>
      <c r="D162" s="2152"/>
      <c r="E162" s="2153"/>
      <c r="F162" s="2153"/>
      <c r="G162" s="2154"/>
      <c r="H162" s="2154"/>
      <c r="I162" s="2155"/>
      <c r="J162" s="2155"/>
      <c r="K162" s="2155"/>
      <c r="L162" s="2155"/>
      <c r="M162" s="2156"/>
      <c r="N162" s="2157"/>
      <c r="O162" s="2157"/>
      <c r="P162" s="2158"/>
      <c r="Q162" s="2159"/>
      <c r="S162" s="6"/>
      <c r="T162" s="6"/>
      <c r="U162" s="6"/>
      <c r="V162" s="6"/>
      <c r="W162" s="6"/>
      <c r="X162" s="6"/>
    </row>
    <row r="163" spans="1:24" ht="15.75" thickBot="1" x14ac:dyDescent="0.3">
      <c r="A163" s="2114"/>
      <c r="B163" s="636"/>
      <c r="C163" s="636"/>
      <c r="D163" s="636"/>
      <c r="E163" s="636"/>
      <c r="F163" s="636"/>
      <c r="G163" s="637"/>
      <c r="H163" s="637"/>
      <c r="I163" s="637"/>
      <c r="J163" s="637"/>
      <c r="K163" s="637"/>
      <c r="L163" s="637"/>
      <c r="M163" s="637"/>
      <c r="N163" s="637"/>
      <c r="O163" s="637"/>
      <c r="P163" s="637"/>
      <c r="Q163" s="645"/>
      <c r="S163" s="6"/>
      <c r="T163" s="6"/>
      <c r="U163" s="6"/>
      <c r="V163" s="6"/>
      <c r="W163" s="6"/>
      <c r="X163" s="6"/>
    </row>
    <row r="164" spans="1:24" ht="15.75" customHeight="1" x14ac:dyDescent="0.25">
      <c r="A164" s="2114"/>
      <c r="B164" s="2134" t="s">
        <v>557</v>
      </c>
      <c r="C164" s="2134"/>
      <c r="D164" s="2134"/>
      <c r="E164" s="2134"/>
      <c r="F164" s="2134"/>
      <c r="G164" s="2134"/>
      <c r="H164" s="2134"/>
      <c r="I164" s="2134"/>
      <c r="J164" s="2134"/>
      <c r="K164" s="2134"/>
      <c r="L164" s="2134"/>
      <c r="M164" s="2134"/>
      <c r="N164" s="2134"/>
      <c r="O164" s="2134"/>
      <c r="P164" s="2134"/>
      <c r="Q164" s="2135"/>
      <c r="S164" s="6"/>
      <c r="T164" s="6"/>
      <c r="U164" s="6"/>
      <c r="V164" s="6"/>
      <c r="W164" s="6"/>
      <c r="X164" s="6"/>
    </row>
    <row r="165" spans="1:24" ht="15.75" customHeight="1" x14ac:dyDescent="0.25">
      <c r="A165" s="2114"/>
      <c r="B165" s="2136"/>
      <c r="C165" s="2136"/>
      <c r="D165" s="2136"/>
      <c r="E165" s="2136"/>
      <c r="F165" s="2136"/>
      <c r="G165" s="2136"/>
      <c r="H165" s="2136"/>
      <c r="I165" s="2136"/>
      <c r="J165" s="2136"/>
      <c r="K165" s="2136"/>
      <c r="L165" s="2136"/>
      <c r="M165" s="2136"/>
      <c r="N165" s="2136"/>
      <c r="O165" s="2136"/>
      <c r="P165" s="2136"/>
      <c r="Q165" s="2137"/>
      <c r="S165" s="6"/>
      <c r="T165" s="6"/>
      <c r="U165" s="6"/>
      <c r="V165" s="6"/>
      <c r="W165" s="6"/>
      <c r="X165" s="6"/>
    </row>
    <row r="166" spans="1:24" ht="15" customHeight="1" x14ac:dyDescent="0.25">
      <c r="A166" s="2114"/>
      <c r="B166" s="2138" t="s">
        <v>558</v>
      </c>
      <c r="C166" s="2138"/>
      <c r="D166" s="2138"/>
      <c r="E166" s="2138"/>
      <c r="F166" s="2138"/>
      <c r="G166" s="2138"/>
      <c r="H166" s="2138"/>
      <c r="I166" s="2138"/>
      <c r="J166" s="2138"/>
      <c r="K166" s="2138"/>
      <c r="L166" s="2138"/>
      <c r="M166" s="2138"/>
      <c r="N166" s="2138"/>
      <c r="O166" s="2138"/>
      <c r="P166" s="2138"/>
      <c r="Q166" s="2139"/>
      <c r="S166" s="6"/>
      <c r="T166" s="6"/>
      <c r="U166" s="6"/>
      <c r="V166" s="6"/>
      <c r="W166" s="6"/>
      <c r="X166" s="6"/>
    </row>
    <row r="167" spans="1:24" ht="15" customHeight="1" x14ac:dyDescent="0.25">
      <c r="A167" s="2114"/>
      <c r="B167" s="2140" t="s">
        <v>159</v>
      </c>
      <c r="C167" s="2140"/>
      <c r="D167" s="2140"/>
      <c r="E167" s="2140"/>
      <c r="F167" s="2140"/>
      <c r="G167" s="2140"/>
      <c r="H167" s="2140"/>
      <c r="I167" s="2140"/>
      <c r="J167" s="2140"/>
      <c r="K167" s="2140"/>
      <c r="L167" s="2140"/>
      <c r="M167" s="2140"/>
      <c r="N167" s="2140"/>
      <c r="O167" s="2140"/>
      <c r="P167" s="2140"/>
      <c r="Q167" s="2141"/>
    </row>
    <row r="168" spans="1:24" x14ac:dyDescent="0.25">
      <c r="A168" s="2114"/>
      <c r="B168" s="2142"/>
      <c r="C168" s="2142"/>
      <c r="D168" s="2142"/>
      <c r="E168" s="2142"/>
      <c r="F168" s="2142"/>
      <c r="G168" s="2142"/>
      <c r="H168" s="2142"/>
      <c r="I168" s="2142"/>
      <c r="J168" s="2142"/>
      <c r="K168" s="2142"/>
      <c r="L168" s="2142"/>
      <c r="M168" s="2142"/>
      <c r="N168" s="2142"/>
      <c r="O168" s="2142"/>
      <c r="P168" s="2142"/>
      <c r="Q168" s="2143"/>
    </row>
    <row r="169" spans="1:24" ht="12.75" customHeight="1" x14ac:dyDescent="0.25">
      <c r="A169" s="2114"/>
      <c r="B169" s="1927" t="s">
        <v>119</v>
      </c>
      <c r="C169" s="2119" t="s">
        <v>118</v>
      </c>
      <c r="D169" s="2119"/>
      <c r="E169" s="2120" t="s">
        <v>556</v>
      </c>
      <c r="F169" s="2120"/>
      <c r="G169" s="2120" t="s">
        <v>60</v>
      </c>
      <c r="H169" s="2120"/>
      <c r="I169" s="2120" t="s">
        <v>61</v>
      </c>
      <c r="J169" s="2120"/>
      <c r="K169" s="2120" t="s">
        <v>62</v>
      </c>
      <c r="L169" s="2120"/>
      <c r="M169" s="2144" t="s">
        <v>134</v>
      </c>
      <c r="N169" s="2144" t="s">
        <v>92</v>
      </c>
      <c r="O169" s="2144"/>
      <c r="P169" s="2145" t="s">
        <v>82</v>
      </c>
      <c r="Q169" s="2146"/>
    </row>
    <row r="170" spans="1:24" ht="13.5" customHeight="1" x14ac:dyDescent="0.25">
      <c r="A170" s="2114"/>
      <c r="B170" s="1927"/>
      <c r="C170" s="2119"/>
      <c r="D170" s="2119"/>
      <c r="E170" s="2120"/>
      <c r="F170" s="2120"/>
      <c r="G170" s="2120"/>
      <c r="H170" s="2120"/>
      <c r="I170" s="2120"/>
      <c r="J170" s="2120"/>
      <c r="K170" s="2120"/>
      <c r="L170" s="2120"/>
      <c r="M170" s="1931"/>
      <c r="N170" s="1931"/>
      <c r="O170" s="1931"/>
      <c r="P170" s="2147"/>
      <c r="Q170" s="2148"/>
    </row>
    <row r="171" spans="1:24" ht="15" customHeight="1" x14ac:dyDescent="0.25">
      <c r="A171" s="2114"/>
      <c r="B171" s="1927"/>
      <c r="C171" s="2119"/>
      <c r="D171" s="2119"/>
      <c r="E171" s="2120"/>
      <c r="F171" s="2120"/>
      <c r="G171" s="2120"/>
      <c r="H171" s="2120"/>
      <c r="I171" s="2120"/>
      <c r="J171" s="2120"/>
      <c r="K171" s="2120"/>
      <c r="L171" s="2120"/>
      <c r="M171" s="1931"/>
      <c r="N171" s="1931"/>
      <c r="O171" s="1931"/>
      <c r="P171" s="2147"/>
      <c r="Q171" s="2148"/>
    </row>
    <row r="172" spans="1:24" ht="15.75" x14ac:dyDescent="0.25">
      <c r="A172" s="2114"/>
      <c r="B172" s="1018" t="s">
        <v>15</v>
      </c>
      <c r="C172" s="2125" t="s">
        <v>15</v>
      </c>
      <c r="D172" s="2125"/>
      <c r="E172" s="2125" t="s">
        <v>15</v>
      </c>
      <c r="F172" s="2125"/>
      <c r="G172" s="2125" t="s">
        <v>15</v>
      </c>
      <c r="H172" s="2125"/>
      <c r="I172" s="2125" t="s">
        <v>15</v>
      </c>
      <c r="J172" s="2125"/>
      <c r="K172" s="2125" t="s">
        <v>15</v>
      </c>
      <c r="L172" s="2125"/>
      <c r="M172" s="1931"/>
      <c r="N172" s="2149" t="s">
        <v>11</v>
      </c>
      <c r="O172" s="2149"/>
      <c r="P172" s="2124" t="s">
        <v>15</v>
      </c>
      <c r="Q172" s="2150"/>
    </row>
    <row r="173" spans="1:24" ht="12.75" customHeight="1" x14ac:dyDescent="0.25">
      <c r="A173" s="2114"/>
      <c r="B173" s="2126">
        <v>1</v>
      </c>
      <c r="C173" s="2127">
        <v>26</v>
      </c>
      <c r="D173" s="2127"/>
      <c r="E173" s="2128">
        <v>4</v>
      </c>
      <c r="F173" s="2128"/>
      <c r="G173" s="2129">
        <v>2</v>
      </c>
      <c r="H173" s="2129"/>
      <c r="I173" s="2129">
        <v>5</v>
      </c>
      <c r="J173" s="2129"/>
      <c r="K173" s="2129">
        <v>5</v>
      </c>
      <c r="L173" s="2129"/>
      <c r="M173" s="2130">
        <f>N173*(G173/10)</f>
        <v>187.86724068466964</v>
      </c>
      <c r="N173" s="2131">
        <f>(((C173/2)*(C173/2)*PI()))*B173+(C173*PI()*E173)*B173+((C173*PI()*(I173/10)))*B173+((C173*PI()*(K173/10)))*B173</f>
        <v>939.33620342334814</v>
      </c>
      <c r="O173" s="2131"/>
      <c r="P173" s="2132">
        <v>0.47499999999999998</v>
      </c>
      <c r="Q173" s="2133"/>
    </row>
    <row r="174" spans="1:24" ht="12.75" customHeight="1" x14ac:dyDescent="0.25">
      <c r="A174" s="2114"/>
      <c r="B174" s="2126"/>
      <c r="C174" s="2127"/>
      <c r="D174" s="2127"/>
      <c r="E174" s="2128"/>
      <c r="F174" s="2128"/>
      <c r="G174" s="2129"/>
      <c r="H174" s="2129"/>
      <c r="I174" s="2129"/>
      <c r="J174" s="2129"/>
      <c r="K174" s="2129"/>
      <c r="L174" s="2129"/>
      <c r="M174" s="2130"/>
      <c r="N174" s="2131"/>
      <c r="O174" s="2131"/>
      <c r="P174" s="2132"/>
      <c r="Q174" s="2133"/>
    </row>
    <row r="175" spans="1:24" ht="15" customHeight="1" x14ac:dyDescent="0.25">
      <c r="A175" s="2114"/>
      <c r="B175" s="2307" t="s">
        <v>559</v>
      </c>
      <c r="C175" s="2307"/>
      <c r="D175" s="2307"/>
      <c r="E175" s="2307"/>
      <c r="F175" s="2307"/>
      <c r="G175" s="2307"/>
      <c r="H175" s="2307"/>
      <c r="I175" s="2307"/>
      <c r="J175" s="2307"/>
      <c r="K175" s="2307"/>
      <c r="L175" s="2307"/>
      <c r="M175" s="2307"/>
      <c r="N175" s="2307"/>
      <c r="O175" s="2307"/>
      <c r="P175" s="2307"/>
      <c r="Q175" s="2308"/>
    </row>
    <row r="176" spans="1:24" x14ac:dyDescent="0.25">
      <c r="A176" s="2114"/>
      <c r="B176" s="2307"/>
      <c r="C176" s="2307"/>
      <c r="D176" s="2307"/>
      <c r="E176" s="2307"/>
      <c r="F176" s="2307"/>
      <c r="G176" s="2307"/>
      <c r="H176" s="2307"/>
      <c r="I176" s="2307"/>
      <c r="J176" s="2307"/>
      <c r="K176" s="2307"/>
      <c r="L176" s="2307"/>
      <c r="M176" s="2307"/>
      <c r="N176" s="2307"/>
      <c r="O176" s="2307"/>
      <c r="P176" s="2307"/>
      <c r="Q176" s="2308"/>
    </row>
    <row r="177" spans="1:17" ht="12.75" customHeight="1" x14ac:dyDescent="0.25">
      <c r="A177" s="2114"/>
      <c r="B177" s="2309" t="s">
        <v>560</v>
      </c>
      <c r="C177" s="2309"/>
      <c r="D177" s="2309"/>
      <c r="E177" s="2309" t="s">
        <v>561</v>
      </c>
      <c r="F177" s="2309"/>
      <c r="G177" s="2309"/>
      <c r="H177" s="2309"/>
      <c r="I177" s="2309" t="s">
        <v>88</v>
      </c>
      <c r="J177" s="2309"/>
      <c r="K177" s="2309" t="s">
        <v>91</v>
      </c>
      <c r="L177" s="2309"/>
      <c r="M177" s="639"/>
      <c r="N177" s="639"/>
      <c r="O177" s="639"/>
      <c r="P177" s="639"/>
      <c r="Q177" s="646"/>
    </row>
    <row r="178" spans="1:17" x14ac:dyDescent="0.25">
      <c r="A178" s="2114"/>
      <c r="B178" s="2309"/>
      <c r="C178" s="2309"/>
      <c r="D178" s="2309"/>
      <c r="E178" s="2309"/>
      <c r="F178" s="2309"/>
      <c r="G178" s="2309"/>
      <c r="H178" s="2309"/>
      <c r="I178" s="2309"/>
      <c r="J178" s="2309"/>
      <c r="K178" s="2309"/>
      <c r="L178" s="2309"/>
      <c r="M178" s="639"/>
      <c r="N178" s="639"/>
      <c r="O178" s="639"/>
      <c r="P178" s="639"/>
      <c r="Q178" s="646"/>
    </row>
    <row r="179" spans="1:17" x14ac:dyDescent="0.25">
      <c r="A179" s="2114"/>
      <c r="B179" s="2309"/>
      <c r="C179" s="2309"/>
      <c r="D179" s="2309"/>
      <c r="E179" s="2309"/>
      <c r="F179" s="2309"/>
      <c r="G179" s="2309"/>
      <c r="H179" s="2309"/>
      <c r="I179" s="2309"/>
      <c r="J179" s="2309"/>
      <c r="K179" s="2309"/>
      <c r="L179" s="2309"/>
      <c r="M179" s="639"/>
      <c r="N179" s="639"/>
      <c r="O179" s="639"/>
      <c r="P179" s="639"/>
      <c r="Q179" s="646"/>
    </row>
    <row r="180" spans="1:17" x14ac:dyDescent="0.25">
      <c r="A180" s="2114"/>
      <c r="B180" s="2310">
        <f>(((C173/2)*(C173/2)*PI()))*B173</f>
        <v>530.92915845667505</v>
      </c>
      <c r="C180" s="2310"/>
      <c r="D180" s="2310"/>
      <c r="E180" s="2310">
        <f>(C173*PI()*E173)*B173</f>
        <v>326.72563597333851</v>
      </c>
      <c r="F180" s="2310"/>
      <c r="G180" s="2310"/>
      <c r="H180" s="2310"/>
      <c r="I180" s="2310">
        <f>((C173*PI()*(I173/10)))*B173</f>
        <v>40.840704496667314</v>
      </c>
      <c r="J180" s="2310"/>
      <c r="K180" s="2310">
        <f>((C173*PI()*(K173/10)))*B173</f>
        <v>40.840704496667314</v>
      </c>
      <c r="L180" s="2310"/>
      <c r="M180" s="641"/>
      <c r="N180" s="641"/>
      <c r="O180" s="641"/>
      <c r="P180" s="641"/>
      <c r="Q180" s="647"/>
    </row>
    <row r="181" spans="1:17" x14ac:dyDescent="0.25">
      <c r="A181" s="2114"/>
      <c r="B181" s="2149" t="s">
        <v>10</v>
      </c>
      <c r="C181" s="2149"/>
      <c r="D181" s="2149"/>
      <c r="E181" s="640"/>
      <c r="F181" s="640"/>
      <c r="G181" s="641"/>
      <c r="H181" s="641"/>
      <c r="I181" s="641"/>
      <c r="J181" s="641"/>
      <c r="K181" s="641"/>
      <c r="L181" s="641"/>
      <c r="M181" s="641"/>
      <c r="N181" s="641"/>
      <c r="O181" s="641"/>
      <c r="P181" s="641"/>
      <c r="Q181" s="647"/>
    </row>
    <row r="182" spans="1:17" x14ac:dyDescent="0.25">
      <c r="A182" s="2114"/>
      <c r="B182" s="832" t="s">
        <v>562</v>
      </c>
      <c r="C182" s="833"/>
      <c r="D182" s="833"/>
      <c r="E182" s="833"/>
      <c r="F182" s="638"/>
      <c r="G182" s="642"/>
      <c r="H182" s="642"/>
      <c r="I182" s="642"/>
      <c r="J182" s="642"/>
      <c r="K182" s="642"/>
      <c r="L182" s="642"/>
      <c r="M182" s="642"/>
      <c r="N182" s="642"/>
      <c r="O182" s="642"/>
      <c r="Q182" s="644"/>
    </row>
    <row r="183" spans="1:17" ht="12.75" customHeight="1" x14ac:dyDescent="0.25">
      <c r="A183" s="2114"/>
      <c r="B183" s="2101" t="s">
        <v>10</v>
      </c>
      <c r="C183" s="2099" t="s">
        <v>154</v>
      </c>
      <c r="D183" s="2099"/>
      <c r="E183" s="2099"/>
      <c r="F183" s="2099"/>
      <c r="G183" s="2099"/>
      <c r="H183" s="2099"/>
      <c r="I183" s="2099"/>
      <c r="J183" s="2099"/>
      <c r="K183" s="2099"/>
      <c r="L183" s="2099"/>
      <c r="M183" s="2099"/>
      <c r="N183" s="2099"/>
      <c r="O183" s="2099"/>
      <c r="P183" s="2099"/>
      <c r="Q183" s="644"/>
    </row>
    <row r="184" spans="1:17" ht="12.75" customHeight="1" x14ac:dyDescent="0.25">
      <c r="A184" s="2114"/>
      <c r="B184" s="2102"/>
      <c r="C184" s="2099"/>
      <c r="D184" s="2099"/>
      <c r="E184" s="2099"/>
      <c r="F184" s="2099"/>
      <c r="G184" s="2099"/>
      <c r="H184" s="2099"/>
      <c r="I184" s="2099"/>
      <c r="J184" s="2099"/>
      <c r="K184" s="2099"/>
      <c r="L184" s="2099"/>
      <c r="M184" s="2099"/>
      <c r="N184" s="2099"/>
      <c r="O184" s="2099"/>
      <c r="P184" s="2099"/>
      <c r="Q184" s="644"/>
    </row>
    <row r="185" spans="1:17" ht="12.75" customHeight="1" x14ac:dyDescent="0.25">
      <c r="A185" s="2114"/>
      <c r="B185" s="2100" t="s">
        <v>11</v>
      </c>
      <c r="C185" s="2103" t="s">
        <v>563</v>
      </c>
      <c r="D185" s="2103"/>
      <c r="E185" s="2103"/>
      <c r="F185" s="2103"/>
      <c r="G185" s="2103"/>
      <c r="H185" s="2103"/>
      <c r="I185" s="2103"/>
      <c r="J185" s="2103"/>
      <c r="K185" s="2103"/>
      <c r="L185" s="2103"/>
      <c r="M185" s="2103"/>
      <c r="N185" s="2103"/>
      <c r="O185" s="2103"/>
      <c r="P185" s="2103"/>
      <c r="Q185" s="2104"/>
    </row>
    <row r="186" spans="1:17" ht="12.75" customHeight="1" x14ac:dyDescent="0.25">
      <c r="A186" s="2114"/>
      <c r="B186" s="2101"/>
      <c r="C186" s="2103"/>
      <c r="D186" s="2103"/>
      <c r="E186" s="2103"/>
      <c r="F186" s="2103"/>
      <c r="G186" s="2103"/>
      <c r="H186" s="2103"/>
      <c r="I186" s="2103"/>
      <c r="J186" s="2103"/>
      <c r="K186" s="2103"/>
      <c r="L186" s="2103"/>
      <c r="M186" s="2103"/>
      <c r="N186" s="2103"/>
      <c r="O186" s="2103"/>
      <c r="P186" s="2103"/>
      <c r="Q186" s="2104"/>
    </row>
    <row r="187" spans="1:17" ht="12.75" customHeight="1" x14ac:dyDescent="0.25">
      <c r="A187" s="2114"/>
      <c r="B187" s="2101"/>
      <c r="C187" s="2103"/>
      <c r="D187" s="2103"/>
      <c r="E187" s="2103"/>
      <c r="F187" s="2103"/>
      <c r="G187" s="2103"/>
      <c r="H187" s="2103"/>
      <c r="I187" s="2103"/>
      <c r="J187" s="2103"/>
      <c r="K187" s="2103"/>
      <c r="L187" s="2103"/>
      <c r="M187" s="2103"/>
      <c r="N187" s="2103"/>
      <c r="O187" s="2103"/>
      <c r="P187" s="2103"/>
      <c r="Q187" s="2104"/>
    </row>
    <row r="188" spans="1:17" ht="12.75" customHeight="1" x14ac:dyDescent="0.25">
      <c r="A188" s="2114"/>
      <c r="B188" s="2102"/>
      <c r="C188" s="2099" t="s">
        <v>564</v>
      </c>
      <c r="D188" s="2099"/>
      <c r="E188" s="2099"/>
      <c r="F188" s="2099"/>
      <c r="G188" s="2099"/>
      <c r="H188" s="2099"/>
      <c r="I188" s="2099"/>
      <c r="J188" s="2099"/>
      <c r="K188" s="2099"/>
      <c r="L188" s="2099"/>
      <c r="M188" s="2099"/>
      <c r="N188" s="2099"/>
      <c r="O188" s="2099"/>
      <c r="P188" s="2099"/>
      <c r="Q188" s="2105"/>
    </row>
    <row r="189" spans="1:17" ht="12.75" customHeight="1" x14ac:dyDescent="0.25">
      <c r="A189" s="2114"/>
      <c r="B189" s="2100" t="s">
        <v>12</v>
      </c>
      <c r="C189" s="2106" t="s">
        <v>565</v>
      </c>
      <c r="D189" s="2106"/>
      <c r="E189" s="2106"/>
      <c r="F189" s="2106"/>
      <c r="G189" s="2106"/>
      <c r="H189" s="2106"/>
      <c r="I189" s="2106"/>
      <c r="J189" s="2106"/>
      <c r="K189" s="2106"/>
      <c r="L189" s="2106"/>
      <c r="M189" s="2106"/>
      <c r="N189" s="2106"/>
      <c r="O189" s="2106"/>
      <c r="P189" s="2106"/>
      <c r="Q189" s="2107"/>
    </row>
    <row r="190" spans="1:17" ht="12.75" customHeight="1" x14ac:dyDescent="0.25">
      <c r="A190" s="2114"/>
      <c r="B190" s="2101"/>
      <c r="C190" s="2106"/>
      <c r="D190" s="2106"/>
      <c r="E190" s="2106"/>
      <c r="F190" s="2106"/>
      <c r="G190" s="2106"/>
      <c r="H190" s="2106"/>
      <c r="I190" s="2106"/>
      <c r="J190" s="2106"/>
      <c r="K190" s="2106"/>
      <c r="L190" s="2106"/>
      <c r="M190" s="2106"/>
      <c r="N190" s="2106"/>
      <c r="O190" s="2106"/>
      <c r="P190" s="2106"/>
      <c r="Q190" s="2107"/>
    </row>
    <row r="191" spans="1:17" ht="12.75" customHeight="1" x14ac:dyDescent="0.25">
      <c r="A191" s="2114"/>
      <c r="B191" s="834" t="s">
        <v>566</v>
      </c>
      <c r="C191" s="834"/>
      <c r="D191" s="834"/>
      <c r="E191" s="834"/>
      <c r="F191" s="834"/>
      <c r="G191" s="834"/>
      <c r="H191" s="834"/>
      <c r="I191" s="834"/>
      <c r="J191" s="834"/>
      <c r="K191" s="834"/>
      <c r="L191" s="834"/>
      <c r="M191" s="834"/>
      <c r="N191" s="834"/>
      <c r="O191" s="834"/>
      <c r="P191" s="834"/>
      <c r="Q191" s="648"/>
    </row>
    <row r="192" spans="1:17" ht="12.75" customHeight="1" x14ac:dyDescent="0.25">
      <c r="A192" s="2114"/>
      <c r="B192" s="834"/>
      <c r="C192" s="834"/>
      <c r="D192" s="834"/>
      <c r="E192" s="834"/>
      <c r="F192" s="834"/>
      <c r="G192" s="834"/>
      <c r="H192" s="834"/>
      <c r="I192" s="834"/>
      <c r="J192" s="834"/>
      <c r="K192" s="834"/>
      <c r="L192" s="834"/>
      <c r="M192" s="834"/>
      <c r="N192" s="834"/>
      <c r="O192" s="834"/>
      <c r="P192" s="834"/>
      <c r="Q192" s="648"/>
    </row>
    <row r="193" spans="1:17" ht="20.25" customHeight="1" x14ac:dyDescent="0.25">
      <c r="A193" s="2114"/>
      <c r="B193" s="1021"/>
      <c r="C193" s="835" t="s">
        <v>567</v>
      </c>
      <c r="D193" s="835"/>
      <c r="E193" s="835"/>
      <c r="F193" s="835"/>
      <c r="G193" s="1024"/>
      <c r="H193" s="1024"/>
      <c r="I193" s="836" t="s">
        <v>568</v>
      </c>
      <c r="J193" s="836"/>
      <c r="K193" s="836"/>
      <c r="L193" s="836"/>
      <c r="M193" s="836"/>
      <c r="N193" s="836"/>
      <c r="O193" s="836"/>
      <c r="P193" s="197"/>
      <c r="Q193" s="644"/>
    </row>
    <row r="194" spans="1:17" ht="12.75" customHeight="1" x14ac:dyDescent="0.25">
      <c r="A194" s="2114"/>
      <c r="B194" s="1021"/>
      <c r="C194" s="837"/>
      <c r="D194" s="837"/>
      <c r="E194" s="837"/>
      <c r="F194" s="837"/>
      <c r="G194" s="1024"/>
      <c r="H194" s="1024"/>
      <c r="I194" s="838"/>
      <c r="J194" s="838"/>
      <c r="K194" s="838"/>
      <c r="L194" s="838"/>
      <c r="M194" s="838"/>
      <c r="N194" s="838"/>
      <c r="O194" s="838"/>
      <c r="P194" s="197"/>
      <c r="Q194" s="644"/>
    </row>
    <row r="195" spans="1:17" ht="12.75" customHeight="1" x14ac:dyDescent="0.25">
      <c r="A195" s="2114"/>
      <c r="B195" s="2108" t="s">
        <v>9</v>
      </c>
      <c r="C195" s="2108"/>
      <c r="D195" s="2108"/>
      <c r="E195" s="2108"/>
      <c r="F195" s="2108"/>
      <c r="G195" s="2108"/>
      <c r="H195" s="2108"/>
      <c r="I195" s="2108"/>
      <c r="J195" s="2108"/>
      <c r="K195" s="2108"/>
      <c r="L195" s="2108"/>
      <c r="M195" s="2108"/>
      <c r="N195" s="2108"/>
      <c r="O195" s="2108"/>
      <c r="P195" s="2108"/>
      <c r="Q195" s="2109"/>
    </row>
    <row r="196" spans="1:17" ht="15.75" customHeight="1" thickBot="1" x14ac:dyDescent="0.3">
      <c r="A196" s="2114"/>
      <c r="B196" s="2110"/>
      <c r="C196" s="2110"/>
      <c r="D196" s="2110"/>
      <c r="E196" s="2110"/>
      <c r="F196" s="2110"/>
      <c r="G196" s="2110"/>
      <c r="H196" s="2110"/>
      <c r="I196" s="2110"/>
      <c r="J196" s="2110"/>
      <c r="K196" s="2110"/>
      <c r="L196" s="2110"/>
      <c r="M196" s="2110"/>
      <c r="N196" s="2110"/>
      <c r="O196" s="2110"/>
      <c r="P196" s="2110"/>
      <c r="Q196" s="2111"/>
    </row>
    <row r="198" spans="1:17" ht="15" customHeight="1" x14ac:dyDescent="0.25">
      <c r="A198" s="2112" t="s">
        <v>0</v>
      </c>
      <c r="B198" s="1880" t="s">
        <v>246</v>
      </c>
      <c r="C198" s="1876"/>
      <c r="D198" s="1876"/>
      <c r="E198" s="1876"/>
      <c r="F198" s="1876"/>
      <c r="G198" s="1876"/>
      <c r="H198" s="1876"/>
      <c r="I198" s="1876"/>
      <c r="J198" s="1876"/>
      <c r="K198" s="1876"/>
      <c r="L198" s="1876"/>
      <c r="M198" s="1876"/>
      <c r="N198" s="1876"/>
      <c r="O198" s="1876"/>
      <c r="P198" s="1876"/>
      <c r="Q198" s="1876"/>
    </row>
    <row r="199" spans="1:17" ht="15" customHeight="1" x14ac:dyDescent="0.25">
      <c r="A199" s="2113"/>
      <c r="B199" s="1880"/>
      <c r="C199" s="1876"/>
      <c r="D199" s="1876"/>
      <c r="E199" s="1876"/>
      <c r="F199" s="1876"/>
      <c r="G199" s="1876"/>
      <c r="H199" s="1876"/>
      <c r="I199" s="1876"/>
      <c r="J199" s="1876"/>
      <c r="K199" s="1876"/>
      <c r="L199" s="1876"/>
      <c r="M199" s="1876"/>
      <c r="N199" s="1876"/>
      <c r="O199" s="1876"/>
      <c r="P199" s="1876"/>
      <c r="Q199" s="1876"/>
    </row>
    <row r="200" spans="1:17" ht="18.75" customHeight="1" x14ac:dyDescent="0.25">
      <c r="A200" s="2080" t="s">
        <v>246</v>
      </c>
      <c r="B200" s="1441"/>
      <c r="C200" s="2081" t="s">
        <v>225</v>
      </c>
      <c r="D200" s="2081"/>
      <c r="E200" s="2081"/>
      <c r="F200" s="2081"/>
      <c r="G200" s="2081"/>
      <c r="H200" s="2081"/>
      <c r="I200" s="2081"/>
      <c r="J200" s="2081"/>
      <c r="K200" s="2081"/>
      <c r="L200" s="2081"/>
      <c r="M200" s="2081"/>
      <c r="N200" s="2081"/>
      <c r="O200" s="2081"/>
      <c r="P200" s="2081"/>
      <c r="Q200" s="2"/>
    </row>
    <row r="201" spans="1:17" x14ac:dyDescent="0.25">
      <c r="A201" s="2080"/>
      <c r="B201" s="1441"/>
      <c r="C201" s="2082" t="s">
        <v>230</v>
      </c>
      <c r="D201" s="2082"/>
      <c r="E201" s="2082"/>
      <c r="F201" s="2082"/>
      <c r="G201" s="2082"/>
      <c r="H201" s="2082"/>
      <c r="I201" s="2082"/>
      <c r="J201" s="2082"/>
      <c r="K201" s="2082"/>
      <c r="L201" s="2082"/>
      <c r="M201" s="2082"/>
      <c r="N201" s="2082"/>
      <c r="O201" s="2082"/>
      <c r="P201" s="2082"/>
      <c r="Q201" s="2"/>
    </row>
    <row r="202" spans="1:17" ht="15" customHeight="1" x14ac:dyDescent="0.25">
      <c r="A202" s="2080"/>
      <c r="B202" s="1441"/>
      <c r="C202" s="1999" t="s">
        <v>17</v>
      </c>
      <c r="D202" s="1999"/>
      <c r="E202" s="1999"/>
      <c r="F202" s="1999"/>
      <c r="G202" s="1999"/>
      <c r="H202" s="1999"/>
      <c r="I202" s="1999"/>
      <c r="J202" s="1999"/>
      <c r="K202" s="1999"/>
      <c r="L202" s="1999"/>
      <c r="M202" s="1999"/>
      <c r="N202" s="1999"/>
      <c r="O202" s="1999"/>
      <c r="P202" s="1999"/>
      <c r="Q202" s="2"/>
    </row>
    <row r="203" spans="1:17" ht="15" customHeight="1" x14ac:dyDescent="0.25">
      <c r="A203" s="2080"/>
      <c r="B203" s="1441"/>
      <c r="C203" s="1999"/>
      <c r="D203" s="1999"/>
      <c r="E203" s="1999"/>
      <c r="F203" s="1999"/>
      <c r="G203" s="1999"/>
      <c r="H203" s="1999"/>
      <c r="I203" s="1999"/>
      <c r="J203" s="1999"/>
      <c r="K203" s="1999"/>
      <c r="L203" s="1999"/>
      <c r="M203" s="1999"/>
      <c r="N203" s="1999"/>
      <c r="O203" s="1999"/>
      <c r="P203" s="1999"/>
      <c r="Q203" s="2"/>
    </row>
    <row r="204" spans="1:17" ht="15.75" x14ac:dyDescent="0.25">
      <c r="A204" s="2080"/>
      <c r="B204" s="1441"/>
      <c r="C204" s="42"/>
      <c r="D204" s="42"/>
      <c r="E204" s="42"/>
      <c r="F204" s="42"/>
      <c r="G204" s="42"/>
      <c r="H204" s="42"/>
      <c r="I204" s="2083" t="s">
        <v>6</v>
      </c>
      <c r="J204" s="2083"/>
      <c r="K204" s="2083" t="s">
        <v>7</v>
      </c>
      <c r="L204" s="2083"/>
      <c r="M204" s="42"/>
      <c r="N204" s="42"/>
      <c r="O204" s="42"/>
      <c r="P204" s="42"/>
      <c r="Q204" s="2"/>
    </row>
    <row r="205" spans="1:17" ht="15" customHeight="1" x14ac:dyDescent="0.25">
      <c r="A205" s="2080"/>
      <c r="B205" s="1441"/>
      <c r="C205" s="2084" t="s">
        <v>119</v>
      </c>
      <c r="D205" s="2084"/>
      <c r="E205" s="2085" t="s">
        <v>118</v>
      </c>
      <c r="F205" s="2085"/>
      <c r="G205" s="2086" t="s">
        <v>120</v>
      </c>
      <c r="H205" s="2086"/>
      <c r="I205" s="2087" t="s">
        <v>220</v>
      </c>
      <c r="J205" s="2087"/>
      <c r="K205" s="2088" t="s">
        <v>247</v>
      </c>
      <c r="L205" s="2088"/>
      <c r="M205" s="2073" t="s">
        <v>219</v>
      </c>
      <c r="N205" s="2073"/>
      <c r="O205" s="2089" t="s">
        <v>164</v>
      </c>
      <c r="P205" s="2089"/>
      <c r="Q205" s="2"/>
    </row>
    <row r="206" spans="1:17" x14ac:dyDescent="0.25">
      <c r="A206" s="2080"/>
      <c r="B206" s="1441"/>
      <c r="C206" s="2084"/>
      <c r="D206" s="2084"/>
      <c r="E206" s="2085"/>
      <c r="F206" s="2085"/>
      <c r="G206" s="2086"/>
      <c r="H206" s="2086"/>
      <c r="I206" s="2087"/>
      <c r="J206" s="2087"/>
      <c r="K206" s="2088"/>
      <c r="L206" s="2088"/>
      <c r="M206" s="2073"/>
      <c r="N206" s="2073"/>
      <c r="O206" s="2089"/>
      <c r="P206" s="2089"/>
      <c r="Q206" s="2"/>
    </row>
    <row r="207" spans="1:17" x14ac:dyDescent="0.25">
      <c r="A207" s="2080"/>
      <c r="B207" s="1441"/>
      <c r="C207" s="1934">
        <v>1</v>
      </c>
      <c r="D207" s="1934"/>
      <c r="E207" s="2090">
        <v>26</v>
      </c>
      <c r="F207" s="2090"/>
      <c r="G207" s="2090">
        <v>4</v>
      </c>
      <c r="H207" s="2090"/>
      <c r="I207" s="2091">
        <f>IF(ISBLANK(K207),(K221/K224)*K212,0)</f>
        <v>1.69</v>
      </c>
      <c r="J207" s="2091"/>
      <c r="K207" s="2092"/>
      <c r="L207" s="2092"/>
      <c r="M207" s="2093">
        <v>1</v>
      </c>
      <c r="N207" s="2093"/>
      <c r="O207" s="2094">
        <f>MROUND(O209,1)</f>
        <v>8</v>
      </c>
      <c r="P207" s="2094"/>
      <c r="Q207" s="2"/>
    </row>
    <row r="208" spans="1:17" x14ac:dyDescent="0.25">
      <c r="A208" s="2080"/>
      <c r="B208" s="1441"/>
      <c r="C208" s="1934"/>
      <c r="D208" s="1934"/>
      <c r="E208" s="2090"/>
      <c r="F208" s="2090"/>
      <c r="G208" s="2090"/>
      <c r="H208" s="2090"/>
      <c r="I208" s="2091"/>
      <c r="J208" s="2091"/>
      <c r="K208" s="2092"/>
      <c r="L208" s="2092"/>
      <c r="M208" s="2093"/>
      <c r="N208" s="2093"/>
      <c r="O208" s="2094"/>
      <c r="P208" s="2094"/>
      <c r="Q208" s="2"/>
    </row>
    <row r="209" spans="1:17" x14ac:dyDescent="0.25">
      <c r="A209" s="2080"/>
      <c r="B209" s="1441"/>
      <c r="C209" s="2095"/>
      <c r="D209" s="2095"/>
      <c r="E209" s="97"/>
      <c r="F209" s="97"/>
      <c r="G209" s="983" t="str">
        <f>IF(C207&gt;1,C207,"")</f>
        <v/>
      </c>
      <c r="H209" s="984" t="str">
        <f>IF(C207&gt;1,"cercles","")</f>
        <v/>
      </c>
      <c r="I209" s="2096">
        <f>IF(C207&gt;1,H219,I207)</f>
        <v>1.69</v>
      </c>
      <c r="J209" s="2096"/>
      <c r="K209" s="97"/>
      <c r="L209" s="97"/>
      <c r="M209" s="2097"/>
      <c r="N209" s="2097"/>
      <c r="O209" s="2098">
        <f>(O221/I224)*I212</f>
        <v>8</v>
      </c>
      <c r="P209" s="2098"/>
      <c r="Q209" s="2"/>
    </row>
    <row r="210" spans="1:17" x14ac:dyDescent="0.25">
      <c r="A210" s="2080"/>
      <c r="B210" s="1441"/>
      <c r="C210" s="2073" t="s">
        <v>226</v>
      </c>
      <c r="D210" s="2073"/>
      <c r="E210" s="2073" t="s">
        <v>218</v>
      </c>
      <c r="F210" s="2073"/>
      <c r="G210" s="2073" t="s">
        <v>227</v>
      </c>
      <c r="H210" s="2073"/>
      <c r="I210" s="2020" t="s">
        <v>228</v>
      </c>
      <c r="J210" s="2020"/>
      <c r="K210" s="2020" t="s">
        <v>229</v>
      </c>
      <c r="L210" s="2020"/>
      <c r="M210" s="2074" t="s">
        <v>175</v>
      </c>
      <c r="N210" s="2074"/>
      <c r="O210" s="2020" t="s">
        <v>176</v>
      </c>
      <c r="P210" s="2020"/>
      <c r="Q210" s="2"/>
    </row>
    <row r="211" spans="1:17" x14ac:dyDescent="0.25">
      <c r="A211" s="2080"/>
      <c r="B211" s="1441"/>
      <c r="C211" s="2073"/>
      <c r="D211" s="2073"/>
      <c r="E211" s="2073"/>
      <c r="F211" s="2073"/>
      <c r="G211" s="2073"/>
      <c r="H211" s="2073"/>
      <c r="I211" s="2020"/>
      <c r="J211" s="2020"/>
      <c r="K211" s="2020"/>
      <c r="L211" s="2020"/>
      <c r="M211" s="2074"/>
      <c r="N211" s="2074"/>
      <c r="O211" s="2020"/>
      <c r="P211" s="2020"/>
      <c r="Q211" s="2"/>
    </row>
    <row r="212" spans="1:17" x14ac:dyDescent="0.25">
      <c r="A212" s="2080"/>
      <c r="B212" s="1441"/>
      <c r="C212" s="2075">
        <f>H219/O207</f>
        <v>0.21124999999999999</v>
      </c>
      <c r="D212" s="2075"/>
      <c r="E212" s="2076">
        <f>M207*C212</f>
        <v>0.21124999999999999</v>
      </c>
      <c r="F212" s="2076"/>
      <c r="G212" s="2076">
        <f>M207*H219</f>
        <v>1.69</v>
      </c>
      <c r="H212" s="2076"/>
      <c r="I212" s="2077">
        <f>(((E207/2)*(E207/2)*PI()*C207))</f>
        <v>530.92915845667505</v>
      </c>
      <c r="J212" s="2077"/>
      <c r="K212" s="2078">
        <f>(((E207/2)*(E207/2)*PI()*G207)*C207)</f>
        <v>2123.7166338267002</v>
      </c>
      <c r="L212" s="2078"/>
      <c r="M212" s="2078">
        <f>(((E207/2)*(E207/2)*PI()*G207)*C207)/O207</f>
        <v>265.46457922833753</v>
      </c>
      <c r="N212" s="2078"/>
      <c r="O212" s="2079">
        <f>I212/O207</f>
        <v>66.366144807084382</v>
      </c>
      <c r="P212" s="2079"/>
      <c r="Q212" s="2"/>
    </row>
    <row r="213" spans="1:17" x14ac:dyDescent="0.25">
      <c r="A213" s="2080"/>
      <c r="B213" s="1441"/>
      <c r="C213" s="2075"/>
      <c r="D213" s="2075"/>
      <c r="E213" s="2076"/>
      <c r="F213" s="2076"/>
      <c r="G213" s="2076"/>
      <c r="H213" s="2076"/>
      <c r="I213" s="2077"/>
      <c r="J213" s="2077"/>
      <c r="K213" s="2078"/>
      <c r="L213" s="2078"/>
      <c r="M213" s="2078"/>
      <c r="N213" s="2078"/>
      <c r="O213" s="2079"/>
      <c r="P213" s="2079"/>
      <c r="Q213" s="2"/>
    </row>
    <row r="214" spans="1:17" ht="15.75" customHeight="1" x14ac:dyDescent="0.25">
      <c r="A214" s="2080"/>
      <c r="B214" s="1441"/>
      <c r="C214" s="2061" t="s">
        <v>269</v>
      </c>
      <c r="D214" s="2061"/>
      <c r="E214" s="2061"/>
      <c r="F214" s="2061"/>
      <c r="G214" s="2061"/>
      <c r="H214" s="2061"/>
      <c r="I214" s="2061"/>
      <c r="J214" s="2061"/>
      <c r="K214" s="2061"/>
      <c r="L214" s="2061"/>
      <c r="M214" s="2061"/>
      <c r="N214" s="2061"/>
      <c r="O214" s="2061"/>
      <c r="P214" s="2061"/>
      <c r="Q214" s="2"/>
    </row>
    <row r="215" spans="1:17" ht="15.75" customHeight="1" x14ac:dyDescent="0.25">
      <c r="A215" s="2080"/>
      <c r="B215" s="1441"/>
      <c r="C215" s="2061"/>
      <c r="D215" s="2061"/>
      <c r="E215" s="2061"/>
      <c r="F215" s="2061"/>
      <c r="G215" s="2061"/>
      <c r="H215" s="2061"/>
      <c r="I215" s="2061"/>
      <c r="J215" s="2061"/>
      <c r="K215" s="2061"/>
      <c r="L215" s="2061"/>
      <c r="M215" s="2061"/>
      <c r="N215" s="2061"/>
      <c r="O215" s="2061"/>
      <c r="P215" s="2061"/>
      <c r="Q215" s="2"/>
    </row>
    <row r="216" spans="1:17" ht="15.75" customHeight="1" thickBot="1" x14ac:dyDescent="0.3">
      <c r="A216" s="2080"/>
      <c r="B216" s="1441"/>
      <c r="C216" s="2061"/>
      <c r="D216" s="2061"/>
      <c r="E216" s="2061"/>
      <c r="F216" s="2061"/>
      <c r="G216" s="2061"/>
      <c r="H216" s="2061"/>
      <c r="I216" s="2061"/>
      <c r="J216" s="2061"/>
      <c r="K216" s="2061"/>
      <c r="L216" s="2061"/>
      <c r="M216" s="2061"/>
      <c r="N216" s="2061"/>
      <c r="O216" s="2061"/>
      <c r="P216" s="2061"/>
      <c r="Q216" s="2"/>
    </row>
    <row r="217" spans="1:17" x14ac:dyDescent="0.25">
      <c r="A217" s="2080"/>
      <c r="B217" s="1441"/>
      <c r="C217" s="1996" t="s">
        <v>16</v>
      </c>
      <c r="D217" s="1996"/>
      <c r="E217" s="1996"/>
      <c r="F217" s="1996"/>
      <c r="G217" s="1996"/>
      <c r="H217" s="1996"/>
      <c r="I217" s="1996"/>
      <c r="J217" s="1996"/>
      <c r="K217" s="1996"/>
      <c r="L217" s="1996"/>
      <c r="M217" s="1996"/>
      <c r="N217" s="1996"/>
      <c r="O217" s="1996"/>
      <c r="P217" s="1996"/>
      <c r="Q217" s="2"/>
    </row>
    <row r="218" spans="1:17" x14ac:dyDescent="0.25">
      <c r="A218" s="2080"/>
      <c r="B218" s="1441"/>
      <c r="C218" s="1999"/>
      <c r="D218" s="1999"/>
      <c r="E218" s="1999"/>
      <c r="F218" s="1999"/>
      <c r="G218" s="1999"/>
      <c r="H218" s="1999"/>
      <c r="I218" s="1999"/>
      <c r="J218" s="1999"/>
      <c r="K218" s="1999"/>
      <c r="L218" s="1999"/>
      <c r="M218" s="1999"/>
      <c r="N218" s="1999"/>
      <c r="O218" s="1999"/>
      <c r="P218" s="1999"/>
      <c r="Q218" s="2"/>
    </row>
    <row r="219" spans="1:17" x14ac:dyDescent="0.25">
      <c r="A219" s="2080"/>
      <c r="B219" s="1441"/>
      <c r="C219" s="2311" t="s">
        <v>119</v>
      </c>
      <c r="D219" s="2311"/>
      <c r="E219" s="2311" t="s">
        <v>118</v>
      </c>
      <c r="F219" s="2311"/>
      <c r="G219" s="271">
        <f>IF(ISBLANK(K207),I207,K207)</f>
        <v>1.69</v>
      </c>
      <c r="H219" s="271">
        <f>G219*C207</f>
        <v>1.69</v>
      </c>
      <c r="I219" s="2311" t="s">
        <v>120</v>
      </c>
      <c r="J219" s="2311"/>
      <c r="K219" s="2311" t="s">
        <v>221</v>
      </c>
      <c r="L219" s="2311"/>
      <c r="M219" s="2311" t="s">
        <v>219</v>
      </c>
      <c r="N219" s="2311"/>
      <c r="O219" s="2311" t="s">
        <v>164</v>
      </c>
      <c r="P219" s="2311"/>
      <c r="Q219" s="2"/>
    </row>
    <row r="220" spans="1:17" x14ac:dyDescent="0.25">
      <c r="A220" s="2080"/>
      <c r="B220" s="1441"/>
      <c r="C220" s="2065" t="s">
        <v>1</v>
      </c>
      <c r="D220" s="2065"/>
      <c r="E220" s="2065" t="s">
        <v>2</v>
      </c>
      <c r="F220" s="2065"/>
      <c r="G220" s="272"/>
      <c r="H220" s="272"/>
      <c r="I220" s="2065" t="s">
        <v>3</v>
      </c>
      <c r="J220" s="2065"/>
      <c r="K220" s="2065" t="s">
        <v>4</v>
      </c>
      <c r="L220" s="2065"/>
      <c r="M220" s="272"/>
      <c r="N220" s="272"/>
      <c r="O220" s="2065" t="s">
        <v>5</v>
      </c>
      <c r="P220" s="2065"/>
      <c r="Q220" s="2"/>
    </row>
    <row r="221" spans="1:17" x14ac:dyDescent="0.25">
      <c r="A221" s="2080"/>
      <c r="B221" s="1441"/>
      <c r="C221" s="2066">
        <v>1</v>
      </c>
      <c r="D221" s="2066"/>
      <c r="E221" s="2067">
        <v>26</v>
      </c>
      <c r="F221" s="2067"/>
      <c r="G221" s="2068"/>
      <c r="H221" s="2068"/>
      <c r="I221" s="2067">
        <v>4</v>
      </c>
      <c r="J221" s="2067"/>
      <c r="K221" s="2069">
        <v>1.69</v>
      </c>
      <c r="L221" s="2069"/>
      <c r="M221" s="2070">
        <f>M207</f>
        <v>1</v>
      </c>
      <c r="N221" s="2070"/>
      <c r="O221" s="2071">
        <v>8</v>
      </c>
      <c r="P221" s="2071"/>
      <c r="Q221" s="2"/>
    </row>
    <row r="222" spans="1:17" x14ac:dyDescent="0.25">
      <c r="A222" s="2080"/>
      <c r="B222" s="1441"/>
      <c r="C222" s="2066"/>
      <c r="D222" s="2066"/>
      <c r="E222" s="2067"/>
      <c r="F222" s="2067"/>
      <c r="G222" s="1028"/>
      <c r="H222" s="1028"/>
      <c r="I222" s="2067"/>
      <c r="J222" s="2067"/>
      <c r="K222" s="2069"/>
      <c r="L222" s="2069"/>
      <c r="M222" s="696"/>
      <c r="N222" s="696"/>
      <c r="O222" s="2071"/>
      <c r="P222" s="2071"/>
      <c r="Q222" s="2"/>
    </row>
    <row r="223" spans="1:17" x14ac:dyDescent="0.25">
      <c r="A223" s="2080"/>
      <c r="B223" s="1441"/>
      <c r="C223" s="2072" t="s">
        <v>226</v>
      </c>
      <c r="D223" s="2072"/>
      <c r="E223" s="2072" t="s">
        <v>218</v>
      </c>
      <c r="F223" s="2072"/>
      <c r="G223" s="2072" t="s">
        <v>227</v>
      </c>
      <c r="H223" s="2072"/>
      <c r="I223" s="2072" t="s">
        <v>228</v>
      </c>
      <c r="J223" s="2072"/>
      <c r="K223" s="2072" t="s">
        <v>229</v>
      </c>
      <c r="L223" s="2072"/>
      <c r="M223" s="2072" t="s">
        <v>175</v>
      </c>
      <c r="N223" s="2072"/>
      <c r="O223" s="2072" t="s">
        <v>176</v>
      </c>
      <c r="P223" s="2072"/>
      <c r="Q223" s="2"/>
    </row>
    <row r="224" spans="1:17" ht="15.75" thickBot="1" x14ac:dyDescent="0.3">
      <c r="A224" s="2080"/>
      <c r="B224" s="1441"/>
      <c r="C224" s="2059">
        <f>K221/O221</f>
        <v>0.21124999999999999</v>
      </c>
      <c r="D224" s="2059"/>
      <c r="E224" s="2060">
        <f>M221*C224</f>
        <v>0.21124999999999999</v>
      </c>
      <c r="F224" s="2060"/>
      <c r="G224" s="2060">
        <f>M221*K221</f>
        <v>1.69</v>
      </c>
      <c r="H224" s="2060"/>
      <c r="I224" s="2302">
        <f>(((E221/2)*(E221/2)*PI()*C221))</f>
        <v>530.92915845667505</v>
      </c>
      <c r="J224" s="2302"/>
      <c r="K224" s="2303">
        <f>(((E221/2)*(E221/2)*PI()*I221)*C221)</f>
        <v>2123.7166338267002</v>
      </c>
      <c r="L224" s="2303"/>
      <c r="M224" s="2303">
        <f>(((E221/2)*(E221/2)*PI()*I221)*C221)/O221</f>
        <v>265.46457922833753</v>
      </c>
      <c r="N224" s="2303"/>
      <c r="O224" s="2302">
        <f>I224/O221</f>
        <v>66.366144807084382</v>
      </c>
      <c r="P224" s="2302"/>
      <c r="Q224" s="2"/>
    </row>
    <row r="225" spans="1:17" ht="18.75" x14ac:dyDescent="0.3">
      <c r="A225" s="2080"/>
      <c r="B225" s="1441"/>
      <c r="C225" s="273" t="s">
        <v>1</v>
      </c>
      <c r="D225" s="273" t="s">
        <v>2</v>
      </c>
      <c r="E225" s="273" t="s">
        <v>3</v>
      </c>
      <c r="F225" s="273" t="s">
        <v>4</v>
      </c>
      <c r="G225" s="273" t="s">
        <v>5</v>
      </c>
      <c r="H225" s="274" t="s">
        <v>231</v>
      </c>
      <c r="I225" s="275"/>
      <c r="J225" s="275"/>
      <c r="K225" s="276"/>
      <c r="L225" s="276"/>
      <c r="M225" s="276"/>
      <c r="N225" s="276"/>
      <c r="O225" s="275"/>
      <c r="P225" s="275"/>
      <c r="Q225" s="2"/>
    </row>
    <row r="226" spans="1:17" x14ac:dyDescent="0.25">
      <c r="A226" s="2080"/>
      <c r="B226" s="1441"/>
      <c r="C226" s="1438" t="s">
        <v>232</v>
      </c>
      <c r="D226" s="97"/>
      <c r="E226" s="97"/>
      <c r="F226" s="97"/>
      <c r="G226" s="97"/>
      <c r="H226" s="97"/>
      <c r="I226" s="717"/>
      <c r="J226" s="717"/>
      <c r="K226" s="277"/>
      <c r="L226" s="277"/>
      <c r="M226" s="277"/>
      <c r="N226" s="277"/>
      <c r="O226" s="717"/>
      <c r="P226" s="717"/>
      <c r="Q226" s="2"/>
    </row>
    <row r="227" spans="1:17" x14ac:dyDescent="0.25">
      <c r="A227" s="2080"/>
      <c r="B227" s="1441"/>
      <c r="C227" s="1039" t="s">
        <v>6</v>
      </c>
      <c r="D227" s="278" t="s">
        <v>233</v>
      </c>
      <c r="E227" s="42"/>
      <c r="F227" s="42"/>
      <c r="G227" s="42"/>
      <c r="H227" s="42"/>
      <c r="I227" s="689"/>
      <c r="J227" s="689"/>
      <c r="K227" s="83"/>
      <c r="L227" s="83"/>
      <c r="M227" s="83"/>
      <c r="N227" s="83"/>
      <c r="O227" s="689"/>
      <c r="P227" s="689"/>
      <c r="Q227" s="2"/>
    </row>
    <row r="228" spans="1:17" x14ac:dyDescent="0.25">
      <c r="A228" s="2080"/>
      <c r="B228" s="1441"/>
      <c r="C228" s="1039" t="s">
        <v>7</v>
      </c>
      <c r="D228" s="278" t="s">
        <v>270</v>
      </c>
      <c r="E228" s="42"/>
      <c r="F228" s="42"/>
      <c r="G228" s="42"/>
      <c r="H228" s="42"/>
      <c r="I228" s="689"/>
      <c r="J228" s="689"/>
      <c r="K228" s="83"/>
      <c r="L228" s="83"/>
      <c r="M228" s="83"/>
      <c r="N228" s="83"/>
      <c r="O228" s="689"/>
      <c r="P228" s="689"/>
      <c r="Q228" s="2"/>
    </row>
    <row r="229" spans="1:17" x14ac:dyDescent="0.25">
      <c r="A229" s="2080"/>
      <c r="B229" s="1441"/>
      <c r="C229" s="1439" t="s">
        <v>96</v>
      </c>
      <c r="D229" s="279"/>
      <c r="E229" s="279"/>
      <c r="F229" s="279"/>
      <c r="G229" s="279"/>
      <c r="H229" s="279"/>
      <c r="I229" s="1011"/>
      <c r="J229" s="1011"/>
      <c r="K229" s="1011"/>
      <c r="L229" s="1011"/>
      <c r="M229" s="1011"/>
      <c r="N229" s="1011"/>
      <c r="O229" s="1011"/>
      <c r="P229" s="1011"/>
      <c r="Q229" s="2"/>
    </row>
    <row r="230" spans="1:17" x14ac:dyDescent="0.25">
      <c r="A230" s="2080"/>
      <c r="B230" s="1441"/>
      <c r="C230" s="278" t="s">
        <v>271</v>
      </c>
      <c r="D230" s="278"/>
      <c r="E230" s="42"/>
      <c r="F230" s="42"/>
      <c r="G230" s="42"/>
      <c r="H230" s="42"/>
      <c r="I230" s="689"/>
      <c r="J230" s="689"/>
      <c r="K230" s="83"/>
      <c r="L230" s="83"/>
      <c r="M230" s="83"/>
      <c r="N230" s="83"/>
      <c r="O230" s="689"/>
      <c r="P230" s="689"/>
      <c r="Q230" s="2"/>
    </row>
    <row r="231" spans="1:17" x14ac:dyDescent="0.25">
      <c r="A231" s="2080"/>
      <c r="B231" s="1441"/>
      <c r="C231" s="2304" t="s">
        <v>272</v>
      </c>
      <c r="D231" s="2304"/>
      <c r="E231" s="2304"/>
      <c r="F231" s="2304"/>
      <c r="G231" s="2304"/>
      <c r="H231" s="2304"/>
      <c r="I231" s="2304"/>
      <c r="J231" s="2304"/>
      <c r="K231" s="2304"/>
      <c r="L231" s="2304"/>
      <c r="M231" s="2304"/>
      <c r="N231" s="2304"/>
      <c r="O231" s="2304"/>
      <c r="P231" s="2304"/>
      <c r="Q231" s="2"/>
    </row>
    <row r="232" spans="1:17" x14ac:dyDescent="0.25">
      <c r="A232" s="2080"/>
      <c r="B232" s="1441"/>
      <c r="C232" s="2305"/>
      <c r="D232" s="2305"/>
      <c r="E232" s="2305"/>
      <c r="F232" s="2305"/>
      <c r="G232" s="2305"/>
      <c r="H232" s="2305"/>
      <c r="I232" s="2305"/>
      <c r="J232" s="2305"/>
      <c r="K232" s="2305"/>
      <c r="L232" s="2305"/>
      <c r="M232" s="2305"/>
      <c r="N232" s="2305"/>
      <c r="O232" s="2305"/>
      <c r="P232" s="2305"/>
      <c r="Q232" s="2"/>
    </row>
    <row r="233" spans="1:17" ht="15" customHeight="1" x14ac:dyDescent="0.25">
      <c r="A233" s="2080"/>
      <c r="B233" s="1441"/>
      <c r="C233" s="2306" t="s">
        <v>273</v>
      </c>
      <c r="D233" s="2306"/>
      <c r="E233" s="2306"/>
      <c r="F233" s="2306"/>
      <c r="G233" s="2306"/>
      <c r="H233" s="2306"/>
      <c r="I233" s="2306"/>
      <c r="J233" s="2306"/>
      <c r="K233" s="2306"/>
      <c r="L233" s="2306"/>
      <c r="M233" s="2306"/>
      <c r="N233" s="2306"/>
      <c r="O233" s="2306"/>
      <c r="P233" s="2306"/>
      <c r="Q233" s="2"/>
    </row>
    <row r="234" spans="1:17" ht="15" customHeight="1" x14ac:dyDescent="0.25">
      <c r="A234" s="2080"/>
      <c r="B234" s="1441"/>
      <c r="C234" s="2306"/>
      <c r="D234" s="2306"/>
      <c r="E234" s="2306"/>
      <c r="F234" s="2306"/>
      <c r="G234" s="2306"/>
      <c r="H234" s="2306"/>
      <c r="I234" s="2306"/>
      <c r="J234" s="2306"/>
      <c r="K234" s="2306"/>
      <c r="L234" s="2306"/>
      <c r="M234" s="2306"/>
      <c r="N234" s="2306"/>
      <c r="O234" s="2306"/>
      <c r="P234" s="2306"/>
      <c r="Q234" s="2"/>
    </row>
    <row r="235" spans="1:17" ht="15" customHeight="1" x14ac:dyDescent="0.25">
      <c r="A235" s="2080"/>
      <c r="B235" s="1441"/>
      <c r="C235" s="280" t="s">
        <v>274</v>
      </c>
      <c r="D235" s="280"/>
      <c r="E235" s="280"/>
      <c r="F235" s="280"/>
      <c r="G235" s="280"/>
      <c r="H235" s="280"/>
      <c r="I235" s="280"/>
      <c r="J235" s="280"/>
      <c r="K235" s="280"/>
      <c r="L235" s="280"/>
      <c r="M235" s="263"/>
      <c r="N235" s="263"/>
      <c r="O235" s="263"/>
      <c r="P235" s="245"/>
      <c r="Q235" s="2"/>
    </row>
    <row r="236" spans="1:17" ht="15" customHeight="1" x14ac:dyDescent="0.25">
      <c r="A236" s="2080"/>
      <c r="B236" s="1441"/>
      <c r="C236" s="281" t="s">
        <v>275</v>
      </c>
      <c r="D236" s="281"/>
      <c r="E236" s="281"/>
      <c r="F236" s="281"/>
      <c r="G236" s="281"/>
      <c r="H236" s="281"/>
      <c r="I236" s="281"/>
      <c r="J236" s="281"/>
      <c r="K236" s="281"/>
      <c r="L236" s="281"/>
      <c r="M236" s="263"/>
      <c r="N236" s="263"/>
      <c r="O236" s="263"/>
      <c r="P236" s="245"/>
      <c r="Q236" s="2"/>
    </row>
    <row r="237" spans="1:17" x14ac:dyDescent="0.25">
      <c r="A237" s="2080"/>
      <c r="B237" s="1441"/>
      <c r="C237" s="282" t="s">
        <v>267</v>
      </c>
      <c r="D237" s="282"/>
      <c r="E237" s="282"/>
      <c r="F237" s="282"/>
      <c r="G237" s="282"/>
      <c r="H237" s="282"/>
      <c r="I237" s="282"/>
      <c r="J237" s="282"/>
      <c r="K237" s="282"/>
      <c r="L237" s="282"/>
      <c r="M237" s="282"/>
      <c r="N237" s="263"/>
      <c r="O237" s="263"/>
      <c r="P237" s="263"/>
      <c r="Q237" s="2"/>
    </row>
    <row r="238" spans="1:17" ht="15" customHeight="1" x14ac:dyDescent="0.25">
      <c r="A238" s="2080"/>
      <c r="B238" s="1441"/>
      <c r="C238" s="2062" t="s">
        <v>268</v>
      </c>
      <c r="D238" s="2062"/>
      <c r="E238" s="2062"/>
      <c r="F238" s="2062"/>
      <c r="G238" s="2062"/>
      <c r="H238" s="2062"/>
      <c r="I238" s="2062"/>
      <c r="J238" s="2062"/>
      <c r="K238" s="2062"/>
      <c r="L238" s="2062"/>
      <c r="M238" s="2062"/>
      <c r="N238" s="2062"/>
      <c r="O238" s="2062"/>
      <c r="P238" s="2062"/>
      <c r="Q238" s="2"/>
    </row>
    <row r="239" spans="1:17" x14ac:dyDescent="0.25">
      <c r="A239" s="2080"/>
      <c r="B239" s="1441"/>
      <c r="C239" s="2062"/>
      <c r="D239" s="2062"/>
      <c r="E239" s="2062"/>
      <c r="F239" s="2062"/>
      <c r="G239" s="2062"/>
      <c r="H239" s="2062"/>
      <c r="I239" s="2062"/>
      <c r="J239" s="2062"/>
      <c r="K239" s="2062"/>
      <c r="L239" s="2062"/>
      <c r="M239" s="2062"/>
      <c r="N239" s="2062"/>
      <c r="O239" s="2062"/>
      <c r="P239" s="2062"/>
      <c r="Q239" s="2"/>
    </row>
    <row r="240" spans="1:17" x14ac:dyDescent="0.25">
      <c r="A240" s="2080"/>
      <c r="B240" s="1441"/>
      <c r="C240" s="1440" t="s">
        <v>199</v>
      </c>
      <c r="D240" s="283"/>
      <c r="E240" s="263"/>
      <c r="F240" s="283"/>
      <c r="G240" s="263"/>
      <c r="H240" s="263"/>
      <c r="I240" s="263"/>
      <c r="J240" s="263"/>
      <c r="K240" s="263"/>
      <c r="L240" s="284"/>
      <c r="M240" s="263"/>
      <c r="N240" s="263"/>
      <c r="O240" s="263"/>
      <c r="P240" s="263"/>
      <c r="Q240" s="2"/>
    </row>
    <row r="241" spans="1:18" x14ac:dyDescent="0.25">
      <c r="A241" s="2080"/>
      <c r="B241" s="1441"/>
      <c r="C241" s="2063" t="s">
        <v>200</v>
      </c>
      <c r="D241" s="2063"/>
      <c r="E241" s="2063"/>
      <c r="F241" s="2063"/>
      <c r="G241" s="2063"/>
      <c r="H241" s="2063"/>
      <c r="I241" s="2063"/>
      <c r="J241" s="2063"/>
      <c r="K241" s="2063"/>
      <c r="L241" s="2063"/>
      <c r="M241" s="2063"/>
      <c r="N241" s="263"/>
      <c r="O241" s="263"/>
      <c r="P241" s="263"/>
      <c r="Q241" s="2"/>
    </row>
    <row r="242" spans="1:18" x14ac:dyDescent="0.25">
      <c r="A242" s="2080"/>
      <c r="B242" s="1441"/>
      <c r="C242" s="2063"/>
      <c r="D242" s="2063"/>
      <c r="E242" s="2063"/>
      <c r="F242" s="2063"/>
      <c r="G242" s="2063"/>
      <c r="H242" s="2063"/>
      <c r="I242" s="2063"/>
      <c r="J242" s="2063"/>
      <c r="K242" s="2063"/>
      <c r="L242" s="2063"/>
      <c r="M242" s="2063"/>
      <c r="N242" s="263"/>
      <c r="O242" s="263"/>
      <c r="P242" s="263"/>
      <c r="Q242" s="2"/>
    </row>
    <row r="243" spans="1:18" ht="15" customHeight="1" x14ac:dyDescent="0.25">
      <c r="A243" s="2080"/>
      <c r="B243" s="1441"/>
      <c r="C243" s="285" t="s">
        <v>96</v>
      </c>
      <c r="D243" s="285"/>
      <c r="E243" s="285"/>
      <c r="F243" s="285"/>
      <c r="G243" s="285"/>
      <c r="H243" s="285"/>
      <c r="I243" s="285"/>
      <c r="J243" s="285"/>
      <c r="K243" s="285"/>
      <c r="L243" s="285"/>
      <c r="M243" s="285"/>
      <c r="N243" s="263"/>
      <c r="O243" s="263"/>
      <c r="P243" s="263"/>
      <c r="Q243" s="2"/>
    </row>
    <row r="244" spans="1:18" x14ac:dyDescent="0.25">
      <c r="A244" s="2080"/>
      <c r="B244" s="1441"/>
      <c r="C244" s="285" t="s">
        <v>258</v>
      </c>
      <c r="D244" s="285"/>
      <c r="E244" s="285"/>
      <c r="F244" s="285"/>
      <c r="G244" s="285"/>
      <c r="H244" s="285"/>
      <c r="I244" s="285"/>
      <c r="J244" s="285"/>
      <c r="K244" s="285"/>
      <c r="L244" s="285"/>
      <c r="M244" s="285"/>
      <c r="N244" s="263"/>
      <c r="O244" s="263"/>
      <c r="P244" s="263"/>
      <c r="Q244" s="2"/>
    </row>
    <row r="245" spans="1:18" ht="15" customHeight="1" x14ac:dyDescent="0.25">
      <c r="A245" s="2080"/>
      <c r="B245" s="1441"/>
      <c r="C245" s="2064" t="s">
        <v>9</v>
      </c>
      <c r="D245" s="2064"/>
      <c r="E245" s="2064"/>
      <c r="F245" s="2064"/>
      <c r="G245" s="2064"/>
      <c r="H245" s="2064"/>
      <c r="I245" s="2064"/>
      <c r="J245" s="2064"/>
      <c r="K245" s="2064"/>
      <c r="L245" s="2064"/>
      <c r="M245" s="2064"/>
      <c r="N245" s="2064"/>
      <c r="O245" s="2064"/>
      <c r="P245" s="2064"/>
      <c r="Q245" s="2"/>
    </row>
    <row r="246" spans="1:18" ht="15.75" thickBot="1" x14ac:dyDescent="0.3">
      <c r="A246" s="2080"/>
      <c r="B246" s="1442"/>
      <c r="C246" s="286"/>
      <c r="D246" s="286"/>
      <c r="E246" s="286"/>
      <c r="F246" s="286"/>
      <c r="G246" s="286"/>
      <c r="H246" s="286"/>
      <c r="I246" s="286"/>
      <c r="J246" s="286"/>
      <c r="K246" s="286"/>
      <c r="L246" s="286"/>
      <c r="M246" s="286"/>
      <c r="N246" s="287"/>
      <c r="O246" s="287"/>
      <c r="P246" s="287"/>
      <c r="Q246" s="1443"/>
    </row>
    <row r="247" spans="1:18" x14ac:dyDescent="0.25">
      <c r="B247" s="1598">
        <v>11</v>
      </c>
      <c r="C247" s="1598">
        <v>11</v>
      </c>
      <c r="D247" s="1598">
        <v>11</v>
      </c>
      <c r="E247" s="1598">
        <v>11</v>
      </c>
      <c r="F247" s="1598">
        <v>11</v>
      </c>
      <c r="G247" s="1598">
        <v>11</v>
      </c>
      <c r="H247" s="1598">
        <v>11</v>
      </c>
      <c r="I247" s="1598">
        <v>11</v>
      </c>
      <c r="J247" s="1598">
        <v>11</v>
      </c>
      <c r="K247" s="1598">
        <v>11</v>
      </c>
      <c r="L247" s="1598">
        <v>11</v>
      </c>
      <c r="M247" s="1598">
        <v>11</v>
      </c>
      <c r="N247" s="1598">
        <v>11</v>
      </c>
      <c r="O247" s="1598">
        <v>11</v>
      </c>
      <c r="P247" s="1598">
        <v>11</v>
      </c>
      <c r="Q247" s="1598">
        <v>11</v>
      </c>
      <c r="R247" s="1597" t="s">
        <v>997</v>
      </c>
    </row>
    <row r="248" spans="1:18" ht="15.75" thickBot="1" x14ac:dyDescent="0.3">
      <c r="B248" s="1599">
        <f t="shared" ref="B248:P248" ca="1" si="2">CELL("largeur",B248)</f>
        <v>11</v>
      </c>
      <c r="C248" s="1599">
        <f t="shared" ca="1" si="2"/>
        <v>11</v>
      </c>
      <c r="D248" s="1599">
        <f t="shared" ca="1" si="2"/>
        <v>11</v>
      </c>
      <c r="E248" s="1599">
        <f t="shared" ca="1" si="2"/>
        <v>11</v>
      </c>
      <c r="F248" s="1599">
        <f t="shared" ca="1" si="2"/>
        <v>11</v>
      </c>
      <c r="G248" s="1599">
        <f t="shared" ca="1" si="2"/>
        <v>11</v>
      </c>
      <c r="H248" s="1599">
        <f t="shared" ca="1" si="2"/>
        <v>11</v>
      </c>
      <c r="I248" s="1599">
        <f t="shared" ca="1" si="2"/>
        <v>11</v>
      </c>
      <c r="J248" s="1599">
        <f t="shared" ca="1" si="2"/>
        <v>11</v>
      </c>
      <c r="K248" s="1599">
        <f t="shared" ca="1" si="2"/>
        <v>11</v>
      </c>
      <c r="L248" s="1599">
        <f t="shared" ca="1" si="2"/>
        <v>11</v>
      </c>
      <c r="M248" s="1599">
        <f t="shared" ca="1" si="2"/>
        <v>11</v>
      </c>
      <c r="N248" s="1599">
        <f t="shared" ca="1" si="2"/>
        <v>11</v>
      </c>
      <c r="O248" s="1599">
        <f t="shared" ca="1" si="2"/>
        <v>11</v>
      </c>
      <c r="P248" s="1599">
        <f t="shared" ca="1" si="2"/>
        <v>11</v>
      </c>
      <c r="Q248" s="1599">
        <f t="shared" ref="Q248" ca="1" si="3">CELL("largeur",Q248)</f>
        <v>11</v>
      </c>
      <c r="R248" s="1597" t="s">
        <v>998</v>
      </c>
    </row>
  </sheetData>
  <mergeCells count="420">
    <mergeCell ref="G224:H224"/>
    <mergeCell ref="I224:J224"/>
    <mergeCell ref="K224:L224"/>
    <mergeCell ref="M224:N224"/>
    <mergeCell ref="O224:P224"/>
    <mergeCell ref="C231:P232"/>
    <mergeCell ref="C233:P234"/>
    <mergeCell ref="B175:Q176"/>
    <mergeCell ref="B177:D179"/>
    <mergeCell ref="E177:H179"/>
    <mergeCell ref="I177:J179"/>
    <mergeCell ref="K177:L179"/>
    <mergeCell ref="B180:D180"/>
    <mergeCell ref="C219:D219"/>
    <mergeCell ref="E219:F219"/>
    <mergeCell ref="I219:J219"/>
    <mergeCell ref="K219:L219"/>
    <mergeCell ref="M219:N219"/>
    <mergeCell ref="O219:P219"/>
    <mergeCell ref="E180:H180"/>
    <mergeCell ref="I180:J180"/>
    <mergeCell ref="K180:L180"/>
    <mergeCell ref="B181:D181"/>
    <mergeCell ref="B183:B184"/>
    <mergeCell ref="N153:O154"/>
    <mergeCell ref="P153:Q154"/>
    <mergeCell ref="B153:B154"/>
    <mergeCell ref="C153:D154"/>
    <mergeCell ref="E153:F154"/>
    <mergeCell ref="G153:H154"/>
    <mergeCell ref="I153:J154"/>
    <mergeCell ref="K153:L154"/>
    <mergeCell ref="M153:M154"/>
    <mergeCell ref="B5:W5"/>
    <mergeCell ref="D43:K44"/>
    <mergeCell ref="L43:M43"/>
    <mergeCell ref="R43:S43"/>
    <mergeCell ref="R44:S44"/>
    <mergeCell ref="R27:W27"/>
    <mergeCell ref="R28:W31"/>
    <mergeCell ref="D33:T34"/>
    <mergeCell ref="D39:O39"/>
    <mergeCell ref="F40:G41"/>
    <mergeCell ref="H40:I41"/>
    <mergeCell ref="L40:L41"/>
    <mergeCell ref="N40:N41"/>
    <mergeCell ref="F42:G42"/>
    <mergeCell ref="H42:I42"/>
    <mergeCell ref="B11:U12"/>
    <mergeCell ref="T35:T36"/>
    <mergeCell ref="D37:E38"/>
    <mergeCell ref="F37:G38"/>
    <mergeCell ref="H37:I38"/>
    <mergeCell ref="J37:K38"/>
    <mergeCell ref="L37:M38"/>
    <mergeCell ref="N37:O38"/>
    <mergeCell ref="P37:Q38"/>
    <mergeCell ref="S37:S38"/>
    <mergeCell ref="T37:T38"/>
    <mergeCell ref="T21:T22"/>
    <mergeCell ref="B7:S8"/>
    <mergeCell ref="D17:E17"/>
    <mergeCell ref="F17:G17"/>
    <mergeCell ref="H17:I17"/>
    <mergeCell ref="J17:K17"/>
    <mergeCell ref="L17:M17"/>
    <mergeCell ref="N17:O17"/>
    <mergeCell ref="P17:Q17"/>
    <mergeCell ref="D18:E20"/>
    <mergeCell ref="F18:G20"/>
    <mergeCell ref="H18:I20"/>
    <mergeCell ref="J18:K20"/>
    <mergeCell ref="D21:E22"/>
    <mergeCell ref="F21:G22"/>
    <mergeCell ref="H21:I22"/>
    <mergeCell ref="J21:K22"/>
    <mergeCell ref="L21:M22"/>
    <mergeCell ref="S18:S20"/>
    <mergeCell ref="T18:T20"/>
    <mergeCell ref="L35:M36"/>
    <mergeCell ref="L18:M20"/>
    <mergeCell ref="B88:Q89"/>
    <mergeCell ref="D79:E80"/>
    <mergeCell ref="F79:G80"/>
    <mergeCell ref="H79:I80"/>
    <mergeCell ref="A6:A53"/>
    <mergeCell ref="D47:T48"/>
    <mergeCell ref="K50:M50"/>
    <mergeCell ref="H51:M51"/>
    <mergeCell ref="P40:Q40"/>
    <mergeCell ref="O51:Q51"/>
    <mergeCell ref="D35:E36"/>
    <mergeCell ref="F35:G36"/>
    <mergeCell ref="H35:I36"/>
    <mergeCell ref="J35:K36"/>
    <mergeCell ref="N18:O20"/>
    <mergeCell ref="P18:Q20"/>
    <mergeCell ref="P23:Q23"/>
    <mergeCell ref="D28:F29"/>
    <mergeCell ref="N21:O22"/>
    <mergeCell ref="P21:Q22"/>
    <mergeCell ref="S21:S22"/>
    <mergeCell ref="N35:O36"/>
    <mergeCell ref="P35:Q36"/>
    <mergeCell ref="S35:S36"/>
    <mergeCell ref="B2:W3"/>
    <mergeCell ref="B58:Q61"/>
    <mergeCell ref="B64:Q66"/>
    <mergeCell ref="A65:A127"/>
    <mergeCell ref="B67:Q67"/>
    <mergeCell ref="B68:Q68"/>
    <mergeCell ref="B69:Q70"/>
    <mergeCell ref="B71:Q71"/>
    <mergeCell ref="B72:Q73"/>
    <mergeCell ref="B74:C76"/>
    <mergeCell ref="D74:E76"/>
    <mergeCell ref="F74:G76"/>
    <mergeCell ref="H74:I76"/>
    <mergeCell ref="J74:K76"/>
    <mergeCell ref="L74:M76"/>
    <mergeCell ref="N74:O77"/>
    <mergeCell ref="P74:Q77"/>
    <mergeCell ref="B78:C78"/>
    <mergeCell ref="D78:E78"/>
    <mergeCell ref="F78:G78"/>
    <mergeCell ref="H78:I78"/>
    <mergeCell ref="J78:K78"/>
    <mergeCell ref="L78:M78"/>
    <mergeCell ref="B79:C80"/>
    <mergeCell ref="J79:K80"/>
    <mergeCell ref="L79:M80"/>
    <mergeCell ref="N79:O80"/>
    <mergeCell ref="P79:Q80"/>
    <mergeCell ref="B81:B83"/>
    <mergeCell ref="D81:Q83"/>
    <mergeCell ref="B84:Q84"/>
    <mergeCell ref="B85:Q85"/>
    <mergeCell ref="B86:Q87"/>
    <mergeCell ref="B90:C92"/>
    <mergeCell ref="D90:E92"/>
    <mergeCell ref="F90:G92"/>
    <mergeCell ref="H90:I92"/>
    <mergeCell ref="J90:K92"/>
    <mergeCell ref="L90:M92"/>
    <mergeCell ref="N90:O93"/>
    <mergeCell ref="P90:Q92"/>
    <mergeCell ref="B93:C93"/>
    <mergeCell ref="D93:E93"/>
    <mergeCell ref="F93:G93"/>
    <mergeCell ref="H93:I93"/>
    <mergeCell ref="J93:K93"/>
    <mergeCell ref="L93:M93"/>
    <mergeCell ref="P93:Q93"/>
    <mergeCell ref="B94:C95"/>
    <mergeCell ref="D94:E95"/>
    <mergeCell ref="F94:G95"/>
    <mergeCell ref="H94:I95"/>
    <mergeCell ref="J94:K95"/>
    <mergeCell ref="L94:M95"/>
    <mergeCell ref="N94:O95"/>
    <mergeCell ref="P94:Q95"/>
    <mergeCell ref="B96:C96"/>
    <mergeCell ref="D96:E96"/>
    <mergeCell ref="F96:M96"/>
    <mergeCell ref="N96:O96"/>
    <mergeCell ref="P96:Q96"/>
    <mergeCell ref="B97:B99"/>
    <mergeCell ref="D97:Q99"/>
    <mergeCell ref="B102:C104"/>
    <mergeCell ref="D102:E104"/>
    <mergeCell ref="F102:G104"/>
    <mergeCell ref="H102:I104"/>
    <mergeCell ref="J102:K104"/>
    <mergeCell ref="L102:M104"/>
    <mergeCell ref="N102:O104"/>
    <mergeCell ref="P102:Q104"/>
    <mergeCell ref="B105:C105"/>
    <mergeCell ref="D105:E105"/>
    <mergeCell ref="F105:G105"/>
    <mergeCell ref="H105:I105"/>
    <mergeCell ref="J105:K105"/>
    <mergeCell ref="L105:M105"/>
    <mergeCell ref="N105:O105"/>
    <mergeCell ref="P105:Q105"/>
    <mergeCell ref="B106:C106"/>
    <mergeCell ref="D106:E106"/>
    <mergeCell ref="F106:G106"/>
    <mergeCell ref="H106:I106"/>
    <mergeCell ref="J106:K106"/>
    <mergeCell ref="L106:M106"/>
    <mergeCell ref="N106:O106"/>
    <mergeCell ref="P106:Q106"/>
    <mergeCell ref="B107:C107"/>
    <mergeCell ref="H107:I107"/>
    <mergeCell ref="J107:K107"/>
    <mergeCell ref="P107:Q107"/>
    <mergeCell ref="B108:Q109"/>
    <mergeCell ref="B110:D110"/>
    <mergeCell ref="B112:Q112"/>
    <mergeCell ref="B113:Q114"/>
    <mergeCell ref="B115:Q115"/>
    <mergeCell ref="B117:B119"/>
    <mergeCell ref="D117:Q119"/>
    <mergeCell ref="B120:B121"/>
    <mergeCell ref="D120:Q120"/>
    <mergeCell ref="D121:Q121"/>
    <mergeCell ref="B123:Q123"/>
    <mergeCell ref="B124:Q124"/>
    <mergeCell ref="B126:Q127"/>
    <mergeCell ref="B129:Q131"/>
    <mergeCell ref="I140:J140"/>
    <mergeCell ref="K140:L140"/>
    <mergeCell ref="N140:O140"/>
    <mergeCell ref="P140:Q140"/>
    <mergeCell ref="B141:B142"/>
    <mergeCell ref="C141:D142"/>
    <mergeCell ref="E141:F142"/>
    <mergeCell ref="G141:H142"/>
    <mergeCell ref="I141:J142"/>
    <mergeCell ref="K141:L142"/>
    <mergeCell ref="M141:M142"/>
    <mergeCell ref="N141:O142"/>
    <mergeCell ref="P141:Q142"/>
    <mergeCell ref="B143:B144"/>
    <mergeCell ref="C143:D144"/>
    <mergeCell ref="E143:F144"/>
    <mergeCell ref="G143:H144"/>
    <mergeCell ref="I143:J144"/>
    <mergeCell ref="K143:L144"/>
    <mergeCell ref="M143:M144"/>
    <mergeCell ref="N143:O144"/>
    <mergeCell ref="P143:Q144"/>
    <mergeCell ref="B145:B146"/>
    <mergeCell ref="C145:D146"/>
    <mergeCell ref="E145:F146"/>
    <mergeCell ref="G145:H146"/>
    <mergeCell ref="I145:J146"/>
    <mergeCell ref="K145:L146"/>
    <mergeCell ref="M145:M146"/>
    <mergeCell ref="N145:O146"/>
    <mergeCell ref="P145:Q146"/>
    <mergeCell ref="B147:B148"/>
    <mergeCell ref="C147:D148"/>
    <mergeCell ref="E147:F148"/>
    <mergeCell ref="G147:H148"/>
    <mergeCell ref="I147:J148"/>
    <mergeCell ref="K147:L148"/>
    <mergeCell ref="M147:M148"/>
    <mergeCell ref="N147:O148"/>
    <mergeCell ref="P147:Q148"/>
    <mergeCell ref="B149:B150"/>
    <mergeCell ref="C149:D150"/>
    <mergeCell ref="E149:F150"/>
    <mergeCell ref="G149:H150"/>
    <mergeCell ref="I149:J150"/>
    <mergeCell ref="K149:L150"/>
    <mergeCell ref="M149:M150"/>
    <mergeCell ref="N149:O150"/>
    <mergeCell ref="P149:Q150"/>
    <mergeCell ref="B151:B152"/>
    <mergeCell ref="C151:D152"/>
    <mergeCell ref="E151:F152"/>
    <mergeCell ref="G151:H152"/>
    <mergeCell ref="I151:J152"/>
    <mergeCell ref="K151:L152"/>
    <mergeCell ref="M151:M152"/>
    <mergeCell ref="N151:O152"/>
    <mergeCell ref="P151:Q152"/>
    <mergeCell ref="B155:B156"/>
    <mergeCell ref="C155:D156"/>
    <mergeCell ref="E155:F156"/>
    <mergeCell ref="G155:H156"/>
    <mergeCell ref="I155:J156"/>
    <mergeCell ref="K155:L156"/>
    <mergeCell ref="M155:M156"/>
    <mergeCell ref="N155:O156"/>
    <mergeCell ref="P155:Q156"/>
    <mergeCell ref="B157:B158"/>
    <mergeCell ref="C157:D158"/>
    <mergeCell ref="E157:F158"/>
    <mergeCell ref="G157:H158"/>
    <mergeCell ref="I157:J158"/>
    <mergeCell ref="K157:L158"/>
    <mergeCell ref="M157:M158"/>
    <mergeCell ref="N157:O158"/>
    <mergeCell ref="P157:Q158"/>
    <mergeCell ref="B159:B160"/>
    <mergeCell ref="C159:D160"/>
    <mergeCell ref="E159:F160"/>
    <mergeCell ref="G159:H160"/>
    <mergeCell ref="I159:J160"/>
    <mergeCell ref="K159:L160"/>
    <mergeCell ref="M159:M160"/>
    <mergeCell ref="N159:O160"/>
    <mergeCell ref="P159:Q160"/>
    <mergeCell ref="B161:B162"/>
    <mergeCell ref="C161:D162"/>
    <mergeCell ref="E161:F162"/>
    <mergeCell ref="G161:H162"/>
    <mergeCell ref="I161:J162"/>
    <mergeCell ref="K161:L162"/>
    <mergeCell ref="M161:M162"/>
    <mergeCell ref="N161:O162"/>
    <mergeCell ref="P161:Q162"/>
    <mergeCell ref="B164:Q165"/>
    <mergeCell ref="B166:Q166"/>
    <mergeCell ref="B167:Q168"/>
    <mergeCell ref="B169:B171"/>
    <mergeCell ref="C169:D171"/>
    <mergeCell ref="E169:F171"/>
    <mergeCell ref="G169:H171"/>
    <mergeCell ref="I169:J171"/>
    <mergeCell ref="K169:L171"/>
    <mergeCell ref="M169:M172"/>
    <mergeCell ref="N169:O171"/>
    <mergeCell ref="P169:Q171"/>
    <mergeCell ref="C172:D172"/>
    <mergeCell ref="E172:F172"/>
    <mergeCell ref="G172:H172"/>
    <mergeCell ref="I172:J172"/>
    <mergeCell ref="K172:L172"/>
    <mergeCell ref="N172:O172"/>
    <mergeCell ref="P172:Q172"/>
    <mergeCell ref="B173:B174"/>
    <mergeCell ref="C173:D174"/>
    <mergeCell ref="E173:F174"/>
    <mergeCell ref="G173:H174"/>
    <mergeCell ref="I173:J174"/>
    <mergeCell ref="K173:L174"/>
    <mergeCell ref="M173:M174"/>
    <mergeCell ref="N173:O174"/>
    <mergeCell ref="P173:Q174"/>
    <mergeCell ref="C183:P184"/>
    <mergeCell ref="B185:B188"/>
    <mergeCell ref="C185:Q187"/>
    <mergeCell ref="C188:Q188"/>
    <mergeCell ref="B189:B190"/>
    <mergeCell ref="C189:Q190"/>
    <mergeCell ref="B195:Q196"/>
    <mergeCell ref="A198:A199"/>
    <mergeCell ref="B198:Q199"/>
    <mergeCell ref="A130:A196"/>
    <mergeCell ref="B132:Q132"/>
    <mergeCell ref="B133:Q134"/>
    <mergeCell ref="B137:B139"/>
    <mergeCell ref="C137:D139"/>
    <mergeCell ref="E137:F139"/>
    <mergeCell ref="G137:H139"/>
    <mergeCell ref="I137:J139"/>
    <mergeCell ref="K137:L139"/>
    <mergeCell ref="M137:M139"/>
    <mergeCell ref="N137:O139"/>
    <mergeCell ref="P137:Q139"/>
    <mergeCell ref="C140:D140"/>
    <mergeCell ref="E140:F140"/>
    <mergeCell ref="G140:H140"/>
    <mergeCell ref="A200:A246"/>
    <mergeCell ref="C200:P200"/>
    <mergeCell ref="C201:P201"/>
    <mergeCell ref="C202:P203"/>
    <mergeCell ref="I204:J204"/>
    <mergeCell ref="K204:L204"/>
    <mergeCell ref="C205:D206"/>
    <mergeCell ref="E205:F206"/>
    <mergeCell ref="G205:H206"/>
    <mergeCell ref="I205:J206"/>
    <mergeCell ref="K205:L206"/>
    <mergeCell ref="M205:N206"/>
    <mergeCell ref="O205:P206"/>
    <mergeCell ref="C207:D208"/>
    <mergeCell ref="E207:F208"/>
    <mergeCell ref="G207:H208"/>
    <mergeCell ref="I207:J208"/>
    <mergeCell ref="K207:L208"/>
    <mergeCell ref="M207:N208"/>
    <mergeCell ref="O207:P208"/>
    <mergeCell ref="C209:D209"/>
    <mergeCell ref="I209:J209"/>
    <mergeCell ref="M209:N209"/>
    <mergeCell ref="O209:P209"/>
    <mergeCell ref="I220:J220"/>
    <mergeCell ref="K220:L220"/>
    <mergeCell ref="C210:D211"/>
    <mergeCell ref="E210:F211"/>
    <mergeCell ref="G210:H211"/>
    <mergeCell ref="I210:J211"/>
    <mergeCell ref="K210:L211"/>
    <mergeCell ref="M210:N211"/>
    <mergeCell ref="O210:P211"/>
    <mergeCell ref="C212:D213"/>
    <mergeCell ref="E212:F213"/>
    <mergeCell ref="G212:H213"/>
    <mergeCell ref="I212:J213"/>
    <mergeCell ref="K212:L213"/>
    <mergeCell ref="M212:N213"/>
    <mergeCell ref="O212:P213"/>
    <mergeCell ref="C224:D224"/>
    <mergeCell ref="E224:F224"/>
    <mergeCell ref="C214:P216"/>
    <mergeCell ref="C217:P218"/>
    <mergeCell ref="C238:P239"/>
    <mergeCell ref="C241:M242"/>
    <mergeCell ref="C245:P245"/>
    <mergeCell ref="O220:P220"/>
    <mergeCell ref="C221:D222"/>
    <mergeCell ref="E221:F222"/>
    <mergeCell ref="G221:H221"/>
    <mergeCell ref="I221:J222"/>
    <mergeCell ref="K221:L222"/>
    <mergeCell ref="M221:N221"/>
    <mergeCell ref="O221:P222"/>
    <mergeCell ref="C223:D223"/>
    <mergeCell ref="E223:F223"/>
    <mergeCell ref="G223:H223"/>
    <mergeCell ref="I223:J223"/>
    <mergeCell ref="K223:L223"/>
    <mergeCell ref="M223:N223"/>
    <mergeCell ref="O223:P223"/>
    <mergeCell ref="C220:D220"/>
    <mergeCell ref="E220:F220"/>
  </mergeCells>
  <conditionalFormatting sqref="D37">
    <cfRule type="cellIs" dxfId="210" priority="115" operator="greaterThan">
      <formula>1</formula>
    </cfRule>
  </conditionalFormatting>
  <conditionalFormatting sqref="D21">
    <cfRule type="cellIs" dxfId="209" priority="114" operator="greaterThan">
      <formula>1</formula>
    </cfRule>
  </conditionalFormatting>
  <conditionalFormatting sqref="A5">
    <cfRule type="expression" dxfId="208" priority="113" stopIfTrue="1">
      <formula>OR(ROW()=CELL("ligne"),COLUMN()=CELL("colonne"))</formula>
    </cfRule>
  </conditionalFormatting>
  <conditionalFormatting sqref="A64">
    <cfRule type="expression" dxfId="207" priority="14" stopIfTrue="1">
      <formula>OR(ROW()=CELL("ligne"),COLUMN()=CELL("colonne"))</formula>
    </cfRule>
  </conditionalFormatting>
  <conditionalFormatting sqref="B79">
    <cfRule type="cellIs" dxfId="206" priority="13" operator="greaterThan">
      <formula>1</formula>
    </cfRule>
  </conditionalFormatting>
  <conditionalFormatting sqref="B94">
    <cfRule type="cellIs" dxfId="205" priority="12" operator="greaterThan">
      <formula>1</formula>
    </cfRule>
  </conditionalFormatting>
  <conditionalFormatting sqref="B141">
    <cfRule type="cellIs" dxfId="204" priority="10" operator="greaterThan">
      <formula>1</formula>
    </cfRule>
  </conditionalFormatting>
  <conditionalFormatting sqref="A129">
    <cfRule type="expression" dxfId="203" priority="11" stopIfTrue="1">
      <formula>OR(ROW()=CELL("ligne"),COLUMN()=CELL("colonne"))</formula>
    </cfRule>
  </conditionalFormatting>
  <conditionalFormatting sqref="B173">
    <cfRule type="cellIs" dxfId="202" priority="9" operator="greaterThan">
      <formula>1</formula>
    </cfRule>
  </conditionalFormatting>
  <conditionalFormatting sqref="B145 B147 B149 B151 B153 B155 B157 B159 B161">
    <cfRule type="cellIs" dxfId="201" priority="7" operator="greaterThan">
      <formula>1</formula>
    </cfRule>
  </conditionalFormatting>
  <conditionalFormatting sqref="B143">
    <cfRule type="cellIs" dxfId="200" priority="8" operator="greaterThan">
      <formula>1</formula>
    </cfRule>
  </conditionalFormatting>
  <conditionalFormatting sqref="C221">
    <cfRule type="cellIs" dxfId="199" priority="6" operator="greaterThan">
      <formula>1</formula>
    </cfRule>
  </conditionalFormatting>
  <conditionalFormatting sqref="C207">
    <cfRule type="cellIs" dxfId="198" priority="5" operator="greaterThan">
      <formula>1</formula>
    </cfRule>
  </conditionalFormatting>
  <conditionalFormatting sqref="A198">
    <cfRule type="expression" dxfId="197" priority="4" stopIfTrue="1">
      <formula>OR(ROW()=CELL("ligne"),COLUMN()=CELL("colonne"))</formula>
    </cfRule>
  </conditionalFormatting>
  <conditionalFormatting sqref="G209">
    <cfRule type="cellIs" dxfId="196" priority="3" operator="greaterThan">
      <formula>1</formula>
    </cfRule>
  </conditionalFormatting>
  <conditionalFormatting sqref="I209">
    <cfRule type="cellIs" dxfId="195" priority="1" operator="greaterThan">
      <formula>1</formula>
    </cfRule>
  </conditionalFormatting>
  <conditionalFormatting sqref="H209">
    <cfRule type="cellIs" dxfId="194" priority="2" operator="greaterThan">
      <formula>1</formula>
    </cfRule>
  </conditionalFormatting>
  <hyperlinks>
    <hyperlink ref="F31" r:id="rId1" xr:uid="{00000000-0004-0000-0400-000000000000}"/>
    <hyperlink ref="C193" r:id="rId2" xr:uid="{00000000-0004-0000-0400-000001000000}"/>
    <hyperlink ref="I193" r:id="rId3" xr:uid="{00000000-0004-0000-0400-000002000000}"/>
  </hyperlinks>
  <pageMargins left="0.7" right="0.7" top="0.75" bottom="0.75" header="0.3" footer="0.3"/>
  <pageSetup paperSize="9"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F82FA-8959-442F-97C4-77ABD1D6D568}">
  <dimension ref="A1:X249"/>
  <sheetViews>
    <sheetView workbookViewId="0">
      <selection activeCell="X249" sqref="X249"/>
    </sheetView>
  </sheetViews>
  <sheetFormatPr baseColWidth="10" defaultRowHeight="15" x14ac:dyDescent="0.25"/>
  <cols>
    <col min="1" max="1" width="3.7109375" customWidth="1"/>
  </cols>
  <sheetData>
    <row r="1" spans="1:24" x14ac:dyDescent="0.25">
      <c r="A1" s="1409">
        <v>3</v>
      </c>
      <c r="B1" s="1409">
        <v>11</v>
      </c>
      <c r="C1" s="1409">
        <v>11</v>
      </c>
      <c r="D1" s="1409">
        <v>11</v>
      </c>
      <c r="E1" s="1409">
        <v>11</v>
      </c>
      <c r="F1" s="1409">
        <v>11</v>
      </c>
      <c r="G1" s="1409">
        <v>11</v>
      </c>
      <c r="H1" s="1409">
        <v>11</v>
      </c>
      <c r="I1" s="1409">
        <v>11</v>
      </c>
      <c r="J1" s="1409">
        <v>11</v>
      </c>
      <c r="K1" s="1409">
        <v>11</v>
      </c>
      <c r="L1" s="1409">
        <v>11</v>
      </c>
      <c r="M1" s="1409">
        <v>11</v>
      </c>
      <c r="N1" s="1409">
        <v>11</v>
      </c>
      <c r="O1" s="1410" t="s">
        <v>904</v>
      </c>
      <c r="P1" s="1411"/>
      <c r="Q1" s="1411"/>
      <c r="R1" s="1411"/>
      <c r="S1" s="1411"/>
      <c r="T1" s="1411"/>
      <c r="U1" s="1411"/>
      <c r="V1" s="1411"/>
      <c r="W1" s="1411"/>
      <c r="X1" s="1411"/>
    </row>
    <row r="2" spans="1:24" ht="23.25" x14ac:dyDescent="0.25">
      <c r="A2" s="989">
        <f>ROW()</f>
        <v>2</v>
      </c>
      <c r="B2" s="2025" t="s">
        <v>97</v>
      </c>
      <c r="C2" s="2025"/>
      <c r="D2" s="2025"/>
      <c r="E2" s="2025"/>
      <c r="F2" s="2025"/>
      <c r="G2" s="2025"/>
      <c r="H2" s="2025"/>
      <c r="I2" s="2025"/>
      <c r="J2" s="2025"/>
      <c r="K2" s="2025"/>
      <c r="L2" s="2025"/>
      <c r="M2" s="2025"/>
      <c r="N2" s="2025"/>
      <c r="O2" s="6"/>
      <c r="P2" s="6"/>
      <c r="Q2" s="6"/>
      <c r="R2" s="6"/>
      <c r="S2" s="6"/>
      <c r="T2" s="6"/>
      <c r="U2" s="6"/>
      <c r="V2" s="6"/>
      <c r="W2" s="6"/>
      <c r="X2" s="6"/>
    </row>
    <row r="3" spans="1:24" ht="15.75" x14ac:dyDescent="0.25">
      <c r="A3" s="49"/>
      <c r="B3" s="49"/>
      <c r="C3" s="49"/>
      <c r="D3" s="49"/>
      <c r="E3" s="49"/>
      <c r="F3" s="49"/>
      <c r="G3" s="49"/>
      <c r="H3" s="49"/>
      <c r="I3" s="49"/>
      <c r="J3" s="49"/>
      <c r="K3" s="49"/>
      <c r="L3" s="49"/>
      <c r="M3" s="49"/>
      <c r="N3" s="49"/>
      <c r="O3" s="6"/>
      <c r="P3" s="6"/>
      <c r="Q3" s="6"/>
      <c r="R3" s="6"/>
      <c r="S3" s="6"/>
      <c r="T3" s="6"/>
      <c r="U3" s="6"/>
      <c r="V3" s="6"/>
      <c r="W3" s="6"/>
      <c r="X3" s="6"/>
    </row>
    <row r="4" spans="1:24" ht="15.75" x14ac:dyDescent="0.25">
      <c r="A4" s="49"/>
      <c r="B4" s="2026" t="s">
        <v>98</v>
      </c>
      <c r="C4" s="2026"/>
      <c r="D4" s="2026"/>
      <c r="E4" s="2026"/>
      <c r="F4" s="2026"/>
      <c r="G4" s="2026"/>
      <c r="H4" s="2026"/>
      <c r="I4" s="2026"/>
      <c r="J4" s="2026"/>
      <c r="K4" s="2026"/>
      <c r="L4" s="2026"/>
      <c r="M4" s="2026"/>
      <c r="N4" s="2026"/>
      <c r="O4" s="6"/>
      <c r="P4" s="6"/>
      <c r="Q4" s="6"/>
      <c r="R4" s="6"/>
      <c r="S4" s="6"/>
      <c r="T4" s="6"/>
      <c r="U4" s="6"/>
      <c r="V4" s="6"/>
      <c r="W4" s="6"/>
      <c r="X4" s="6"/>
    </row>
    <row r="5" spans="1:24" ht="15.75" x14ac:dyDescent="0.25">
      <c r="A5" s="49"/>
      <c r="B5" s="2026"/>
      <c r="C5" s="2026"/>
      <c r="D5" s="2026"/>
      <c r="E5" s="2026"/>
      <c r="F5" s="2026"/>
      <c r="G5" s="2026"/>
      <c r="H5" s="2026"/>
      <c r="I5" s="2026"/>
      <c r="J5" s="2026"/>
      <c r="K5" s="2026"/>
      <c r="L5" s="2026"/>
      <c r="M5" s="2026"/>
      <c r="N5" s="2026"/>
      <c r="O5" s="6"/>
      <c r="P5" s="6"/>
      <c r="Q5" s="6"/>
      <c r="R5" s="6"/>
      <c r="S5" s="6"/>
      <c r="T5" s="6"/>
      <c r="U5" s="6"/>
      <c r="V5" s="6"/>
      <c r="W5" s="6"/>
      <c r="X5" s="6"/>
    </row>
    <row r="6" spans="1:24" ht="15.75" x14ac:dyDescent="0.25">
      <c r="A6" s="1418"/>
      <c r="B6" s="1418"/>
      <c r="C6" s="1418"/>
      <c r="D6" s="1418"/>
      <c r="E6" s="1418"/>
      <c r="F6" s="1418"/>
      <c r="G6" s="1418"/>
      <c r="H6" s="1418"/>
      <c r="I6" s="1418"/>
      <c r="J6" s="1418"/>
      <c r="K6" s="1418"/>
      <c r="L6" s="1418"/>
      <c r="M6" s="1418"/>
      <c r="N6" s="1418"/>
      <c r="O6" s="6"/>
      <c r="P6" s="6"/>
      <c r="Q6" s="6"/>
      <c r="R6" s="6"/>
      <c r="S6" s="6"/>
      <c r="T6" s="6"/>
      <c r="U6" s="6"/>
      <c r="V6" s="6"/>
      <c r="W6" s="6"/>
      <c r="X6" s="6"/>
    </row>
    <row r="7" spans="1:24" x14ac:dyDescent="0.25">
      <c r="A7" s="42"/>
      <c r="B7" s="6"/>
      <c r="C7" s="42"/>
      <c r="D7" s="42"/>
      <c r="E7" s="42"/>
      <c r="F7" s="42"/>
      <c r="G7" s="42"/>
      <c r="H7" s="42"/>
      <c r="I7" s="42"/>
      <c r="J7" s="42"/>
      <c r="K7" s="42"/>
      <c r="L7" s="42"/>
      <c r="M7" s="6"/>
      <c r="N7" s="42"/>
      <c r="O7" s="6"/>
      <c r="P7" s="6"/>
      <c r="Q7" s="6"/>
      <c r="R7" s="6"/>
      <c r="S7" s="6"/>
      <c r="T7" s="6"/>
      <c r="U7" s="6"/>
      <c r="V7" s="6"/>
      <c r="W7" s="6"/>
      <c r="X7" s="6"/>
    </row>
    <row r="8" spans="1:24" x14ac:dyDescent="0.25">
      <c r="A8" s="676"/>
      <c r="B8" s="676"/>
      <c r="C8" s="2027" t="s">
        <v>905</v>
      </c>
      <c r="D8" s="2027"/>
      <c r="E8" s="2027"/>
      <c r="F8" s="2027"/>
      <c r="G8" s="2027"/>
      <c r="H8" s="2027"/>
      <c r="I8" s="2027"/>
      <c r="J8" s="2027"/>
      <c r="K8" s="2027"/>
      <c r="L8" s="2027"/>
      <c r="M8" s="2027"/>
      <c r="N8" s="42"/>
      <c r="O8" s="6"/>
      <c r="P8" s="6"/>
      <c r="Q8" s="6"/>
      <c r="R8" s="6"/>
      <c r="S8" s="6"/>
      <c r="T8" s="6"/>
      <c r="U8" s="6"/>
      <c r="V8" s="6"/>
      <c r="W8" s="6"/>
      <c r="X8" s="6"/>
    </row>
    <row r="9" spans="1:24" x14ac:dyDescent="0.25">
      <c r="A9" s="676"/>
      <c r="B9" s="676"/>
      <c r="C9" s="2027"/>
      <c r="D9" s="2027"/>
      <c r="E9" s="2027"/>
      <c r="F9" s="2027"/>
      <c r="G9" s="2027"/>
      <c r="H9" s="2027"/>
      <c r="I9" s="2027"/>
      <c r="J9" s="2027"/>
      <c r="K9" s="2027"/>
      <c r="L9" s="2027"/>
      <c r="M9" s="2027"/>
      <c r="N9" s="42"/>
      <c r="O9" s="6"/>
      <c r="P9" s="6"/>
      <c r="Q9" s="6"/>
      <c r="R9" s="6"/>
      <c r="S9" s="6"/>
      <c r="T9" s="6"/>
      <c r="U9" s="6"/>
      <c r="V9" s="6"/>
      <c r="W9" s="6"/>
      <c r="X9" s="6"/>
    </row>
    <row r="10" spans="1:24" ht="21" x14ac:dyDescent="0.25">
      <c r="A10" s="676"/>
      <c r="B10" s="676"/>
      <c r="C10" s="998"/>
      <c r="D10" s="998"/>
      <c r="E10" s="998"/>
      <c r="F10" s="998"/>
      <c r="G10" s="998"/>
      <c r="H10" s="998"/>
      <c r="I10" s="998"/>
      <c r="J10" s="998"/>
      <c r="K10" s="998"/>
      <c r="L10" s="998"/>
      <c r="M10" s="998"/>
      <c r="N10" s="42"/>
      <c r="O10" s="6"/>
      <c r="P10" s="6"/>
      <c r="Q10" s="6"/>
      <c r="R10" s="6"/>
      <c r="S10" s="6"/>
      <c r="T10" s="6"/>
      <c r="U10" s="6"/>
      <c r="V10" s="6"/>
      <c r="W10" s="6"/>
      <c r="X10" s="6"/>
    </row>
    <row r="11" spans="1:24" x14ac:dyDescent="0.25">
      <c r="A11" s="6"/>
      <c r="B11" s="2028" t="s">
        <v>912</v>
      </c>
      <c r="C11" s="2028"/>
      <c r="D11" s="2028"/>
      <c r="E11" s="2028"/>
      <c r="F11" s="2028"/>
      <c r="G11" s="2028"/>
      <c r="H11" s="2028"/>
      <c r="I11" s="2028"/>
      <c r="J11" s="2028"/>
      <c r="K11" s="2028"/>
      <c r="L11" s="2028"/>
      <c r="M11" s="2028"/>
      <c r="N11" s="2028"/>
      <c r="O11" s="6"/>
      <c r="P11" s="6"/>
      <c r="Q11" s="6"/>
      <c r="R11" s="6"/>
      <c r="S11" s="6"/>
      <c r="T11" s="6"/>
      <c r="U11" s="6"/>
      <c r="V11" s="6"/>
      <c r="W11" s="6"/>
      <c r="X11" s="6"/>
    </row>
    <row r="12" spans="1:24" x14ac:dyDescent="0.25">
      <c r="A12" s="6"/>
      <c r="B12" s="2028"/>
      <c r="C12" s="2028"/>
      <c r="D12" s="2028"/>
      <c r="E12" s="2028"/>
      <c r="F12" s="2028"/>
      <c r="G12" s="2028"/>
      <c r="H12" s="2028"/>
      <c r="I12" s="2028"/>
      <c r="J12" s="2028"/>
      <c r="K12" s="2028"/>
      <c r="L12" s="2028"/>
      <c r="M12" s="2028"/>
      <c r="N12" s="2028"/>
      <c r="O12" s="6"/>
      <c r="P12" s="6"/>
      <c r="Q12" s="6"/>
      <c r="R12" s="6"/>
      <c r="S12" s="6"/>
      <c r="T12" s="6"/>
      <c r="U12" s="6"/>
      <c r="V12" s="6"/>
      <c r="W12" s="6"/>
      <c r="X12" s="6"/>
    </row>
    <row r="13" spans="1:24" x14ac:dyDescent="0.25">
      <c r="A13" s="6"/>
      <c r="B13" s="2028"/>
      <c r="C13" s="2028"/>
      <c r="D13" s="2028"/>
      <c r="E13" s="2028"/>
      <c r="F13" s="2028"/>
      <c r="G13" s="2028"/>
      <c r="H13" s="2028"/>
      <c r="I13" s="2028"/>
      <c r="J13" s="2028"/>
      <c r="K13" s="2028"/>
      <c r="L13" s="2028"/>
      <c r="M13" s="2028"/>
      <c r="N13" s="2028"/>
      <c r="O13" s="6"/>
      <c r="P13" s="6"/>
      <c r="Q13" s="6"/>
      <c r="R13" s="6"/>
      <c r="S13" s="6"/>
      <c r="T13" s="6"/>
      <c r="U13" s="6"/>
      <c r="V13" s="6"/>
      <c r="W13" s="6"/>
      <c r="X13" s="6"/>
    </row>
    <row r="14" spans="1:24" ht="21" x14ac:dyDescent="0.25">
      <c r="A14" s="676"/>
      <c r="B14" s="676"/>
      <c r="C14" s="998"/>
      <c r="D14" s="998"/>
      <c r="E14" s="998"/>
      <c r="F14" s="998"/>
      <c r="G14" s="998"/>
      <c r="H14" s="998"/>
      <c r="I14" s="998"/>
      <c r="J14" s="998"/>
      <c r="K14" s="998"/>
      <c r="L14" s="998"/>
      <c r="M14" s="998"/>
      <c r="N14" s="42"/>
      <c r="O14" s="6"/>
      <c r="P14" s="6"/>
      <c r="Q14" s="6"/>
      <c r="R14" s="6"/>
      <c r="S14" s="6"/>
      <c r="T14" s="6"/>
      <c r="U14" s="6"/>
      <c r="V14" s="6"/>
      <c r="W14" s="6"/>
      <c r="X14" s="6"/>
    </row>
    <row r="15" spans="1:24" ht="21.75" thickBot="1" x14ac:dyDescent="0.3">
      <c r="A15" s="676"/>
      <c r="B15" s="676"/>
      <c r="C15" s="998"/>
      <c r="D15" s="998"/>
      <c r="E15" s="998"/>
      <c r="F15" s="998"/>
      <c r="G15" s="998"/>
      <c r="H15" s="998"/>
      <c r="I15" s="998"/>
      <c r="J15" s="998"/>
      <c r="K15" s="998"/>
      <c r="L15" s="998"/>
      <c r="M15" s="998"/>
      <c r="N15" s="42"/>
      <c r="O15" s="6"/>
      <c r="P15" s="6"/>
      <c r="Q15" s="6"/>
      <c r="R15" s="6"/>
      <c r="S15" s="6"/>
      <c r="T15" s="6"/>
      <c r="U15" s="6"/>
      <c r="V15" s="6"/>
      <c r="W15" s="6"/>
      <c r="X15" s="6"/>
    </row>
    <row r="16" spans="1:24" x14ac:dyDescent="0.25">
      <c r="A16" s="2312" t="s">
        <v>0</v>
      </c>
      <c r="B16" s="1848" t="s">
        <v>124</v>
      </c>
      <c r="C16" s="1848"/>
      <c r="D16" s="1848"/>
      <c r="E16" s="1848"/>
      <c r="F16" s="1848"/>
      <c r="G16" s="1848"/>
      <c r="H16" s="1848"/>
      <c r="I16" s="1848"/>
      <c r="J16" s="1848"/>
      <c r="K16" s="1848"/>
      <c r="L16" s="1848"/>
      <c r="M16" s="1848"/>
      <c r="N16" s="1849"/>
      <c r="O16" s="6"/>
      <c r="P16" s="6"/>
      <c r="Q16" s="6"/>
      <c r="R16" s="6"/>
      <c r="S16" s="6"/>
      <c r="T16" s="6"/>
      <c r="U16" s="6"/>
      <c r="V16" s="6"/>
      <c r="W16" s="6"/>
      <c r="X16" s="6"/>
    </row>
    <row r="17" spans="1:24" x14ac:dyDescent="0.25">
      <c r="A17" s="2313"/>
      <c r="B17" s="1851"/>
      <c r="C17" s="1851"/>
      <c r="D17" s="1851"/>
      <c r="E17" s="1851"/>
      <c r="F17" s="1851"/>
      <c r="G17" s="1851"/>
      <c r="H17" s="1851"/>
      <c r="I17" s="1851"/>
      <c r="J17" s="1851"/>
      <c r="K17" s="1851"/>
      <c r="L17" s="1851"/>
      <c r="M17" s="1851"/>
      <c r="N17" s="1852"/>
      <c r="O17" s="6"/>
      <c r="P17" s="6"/>
      <c r="Q17" s="6"/>
      <c r="R17" s="6"/>
      <c r="S17" s="6"/>
      <c r="T17" s="6"/>
      <c r="U17" s="6"/>
      <c r="V17" s="6"/>
      <c r="W17" s="6"/>
      <c r="X17" s="6"/>
    </row>
    <row r="18" spans="1:24" x14ac:dyDescent="0.25">
      <c r="A18" s="2313"/>
      <c r="B18" s="1851"/>
      <c r="C18" s="1851"/>
      <c r="D18" s="1851"/>
      <c r="E18" s="1851"/>
      <c r="F18" s="1851"/>
      <c r="G18" s="1851"/>
      <c r="H18" s="1851"/>
      <c r="I18" s="1851"/>
      <c r="J18" s="1851"/>
      <c r="K18" s="1851"/>
      <c r="L18" s="1851"/>
      <c r="M18" s="1851"/>
      <c r="N18" s="1852"/>
      <c r="O18" s="6"/>
      <c r="P18" s="6"/>
      <c r="Q18" s="6"/>
      <c r="R18" s="6"/>
      <c r="S18" s="6"/>
      <c r="T18" s="6"/>
      <c r="U18" s="6"/>
      <c r="V18" s="6"/>
      <c r="W18" s="6"/>
      <c r="X18" s="6"/>
    </row>
    <row r="19" spans="1:24" ht="18.75" x14ac:dyDescent="0.25">
      <c r="A19" s="2333" t="s">
        <v>73</v>
      </c>
      <c r="B19" s="1413"/>
      <c r="C19" s="2052" t="s">
        <v>132</v>
      </c>
      <c r="D19" s="2052"/>
      <c r="E19" s="2052"/>
      <c r="F19" s="2052"/>
      <c r="G19" s="2052"/>
      <c r="H19" s="2052"/>
      <c r="I19" s="2052"/>
      <c r="J19" s="2052"/>
      <c r="K19" s="2052"/>
      <c r="L19" s="2052"/>
      <c r="M19" s="42"/>
      <c r="N19" s="2"/>
    </row>
    <row r="20" spans="1:24" ht="15.75" x14ac:dyDescent="0.25">
      <c r="A20" s="2333"/>
      <c r="B20" s="1413"/>
      <c r="C20" s="2053" t="s">
        <v>78</v>
      </c>
      <c r="D20" s="2053"/>
      <c r="E20" s="2053"/>
      <c r="F20" s="2053"/>
      <c r="G20" s="2053"/>
      <c r="H20" s="2053"/>
      <c r="I20" s="2053"/>
      <c r="J20" s="2053"/>
      <c r="K20" s="2053"/>
      <c r="L20" s="2053"/>
      <c r="M20" s="42"/>
      <c r="N20" s="2"/>
    </row>
    <row r="21" spans="1:24" x14ac:dyDescent="0.25">
      <c r="A21" s="2333"/>
      <c r="B21" s="1413"/>
      <c r="C21" s="2054" t="s">
        <v>140</v>
      </c>
      <c r="D21" s="2054"/>
      <c r="E21" s="2054"/>
      <c r="F21" s="2054"/>
      <c r="G21" s="2054"/>
      <c r="H21" s="2054"/>
      <c r="I21" s="2054"/>
      <c r="J21" s="2054"/>
      <c r="K21" s="2054"/>
      <c r="L21" s="2054"/>
      <c r="M21" s="42"/>
      <c r="N21" s="2"/>
    </row>
    <row r="22" spans="1:24" ht="15.75" thickBot="1" x14ac:dyDescent="0.3">
      <c r="A22" s="2333"/>
      <c r="B22" s="1413"/>
      <c r="C22" s="2055"/>
      <c r="D22" s="2055"/>
      <c r="E22" s="2055"/>
      <c r="F22" s="2055"/>
      <c r="G22" s="2055"/>
      <c r="H22" s="2055"/>
      <c r="I22" s="2055"/>
      <c r="J22" s="2055"/>
      <c r="K22" s="2055"/>
      <c r="L22" s="2055"/>
      <c r="M22" s="42"/>
      <c r="N22" s="2"/>
    </row>
    <row r="23" spans="1:24" ht="15.75" x14ac:dyDescent="0.25">
      <c r="A23" s="2333"/>
      <c r="B23" s="1413"/>
      <c r="C23" s="965"/>
      <c r="D23" s="2056" t="s">
        <v>17</v>
      </c>
      <c r="E23" s="2056"/>
      <c r="F23" s="2056"/>
      <c r="G23" s="2056"/>
      <c r="H23" s="2056"/>
      <c r="I23" s="2056"/>
      <c r="J23" s="2056"/>
      <c r="K23" s="2056"/>
      <c r="L23" s="2056"/>
      <c r="M23" s="42"/>
      <c r="N23" s="2"/>
    </row>
    <row r="24" spans="1:24" x14ac:dyDescent="0.25">
      <c r="A24" s="2333"/>
      <c r="B24" s="1413"/>
      <c r="C24" s="2314" t="s">
        <v>119</v>
      </c>
      <c r="D24" s="2315" t="s">
        <v>118</v>
      </c>
      <c r="E24" s="2316" t="s">
        <v>120</v>
      </c>
      <c r="F24" s="2036" t="s">
        <v>60</v>
      </c>
      <c r="G24" s="2031" t="s">
        <v>61</v>
      </c>
      <c r="H24" s="2031" t="s">
        <v>62</v>
      </c>
      <c r="I24" s="1009"/>
      <c r="J24" s="1009"/>
      <c r="K24" s="2032" t="s">
        <v>63</v>
      </c>
      <c r="L24" s="1929" t="s">
        <v>82</v>
      </c>
      <c r="M24" s="42"/>
      <c r="N24" s="2"/>
    </row>
    <row r="25" spans="1:24" x14ac:dyDescent="0.25">
      <c r="A25" s="2333"/>
      <c r="B25" s="1413"/>
      <c r="C25" s="2314"/>
      <c r="D25" s="2315"/>
      <c r="E25" s="2316"/>
      <c r="F25" s="2036"/>
      <c r="G25" s="2031"/>
      <c r="H25" s="2031"/>
      <c r="I25" s="1009"/>
      <c r="J25" s="1009"/>
      <c r="K25" s="2032"/>
      <c r="L25" s="1929"/>
      <c r="M25" s="42"/>
      <c r="N25" s="2"/>
    </row>
    <row r="26" spans="1:24" x14ac:dyDescent="0.25">
      <c r="A26" s="2333"/>
      <c r="B26" s="1413"/>
      <c r="C26" s="2314"/>
      <c r="D26" s="2315"/>
      <c r="E26" s="2316"/>
      <c r="F26" s="2036"/>
      <c r="G26" s="2031"/>
      <c r="H26" s="2031"/>
      <c r="I26" s="1009"/>
      <c r="J26" s="1009"/>
      <c r="K26" s="2032"/>
      <c r="L26" s="1929"/>
      <c r="M26" s="42"/>
      <c r="N26" s="2"/>
    </row>
    <row r="27" spans="1:24" ht="15.75" x14ac:dyDescent="0.25">
      <c r="A27" s="2333"/>
      <c r="B27" s="1413"/>
      <c r="C27" s="2033">
        <v>1</v>
      </c>
      <c r="D27" s="1935">
        <v>18</v>
      </c>
      <c r="E27" s="1936">
        <v>2.5</v>
      </c>
      <c r="F27" s="2034">
        <v>1.5</v>
      </c>
      <c r="G27" s="2034">
        <v>3</v>
      </c>
      <c r="H27" s="2034">
        <v>5</v>
      </c>
      <c r="I27" s="1417"/>
      <c r="J27" s="1417"/>
      <c r="K27" s="2038">
        <f>(K34/L39)*L31</f>
        <v>0.16728260869565217</v>
      </c>
      <c r="L27" s="1938">
        <f>(L36/L39)*L31</f>
        <v>0.17608695652173911</v>
      </c>
      <c r="M27" s="42"/>
      <c r="N27" s="2"/>
    </row>
    <row r="28" spans="1:24" ht="15.75" x14ac:dyDescent="0.25">
      <c r="A28" s="2333"/>
      <c r="B28" s="1413"/>
      <c r="C28" s="2033"/>
      <c r="D28" s="1935"/>
      <c r="E28" s="1936"/>
      <c r="F28" s="2034"/>
      <c r="G28" s="2034"/>
      <c r="H28" s="2034"/>
      <c r="I28" s="1417"/>
      <c r="J28" s="1417"/>
      <c r="K28" s="2038"/>
      <c r="L28" s="1938"/>
      <c r="M28" s="42"/>
      <c r="N28" s="2"/>
    </row>
    <row r="29" spans="1:24" x14ac:dyDescent="0.25">
      <c r="A29" s="2333"/>
      <c r="B29" s="1413"/>
      <c r="C29" s="1007" t="s">
        <v>1</v>
      </c>
      <c r="D29" s="1007" t="s">
        <v>2</v>
      </c>
      <c r="E29" s="1007" t="s">
        <v>3</v>
      </c>
      <c r="F29" s="1007" t="s">
        <v>4</v>
      </c>
      <c r="G29" s="1007" t="s">
        <v>5</v>
      </c>
      <c r="H29" s="1007" t="s">
        <v>6</v>
      </c>
      <c r="I29" s="1007"/>
      <c r="J29" s="1007"/>
      <c r="K29" s="1007" t="s">
        <v>7</v>
      </c>
      <c r="L29" s="1007" t="s">
        <v>8</v>
      </c>
      <c r="M29" s="42"/>
      <c r="N29" s="2"/>
    </row>
    <row r="30" spans="1:24" x14ac:dyDescent="0.25">
      <c r="A30" s="2333"/>
      <c r="B30" s="1413"/>
      <c r="C30" s="999">
        <f>(((D27/2)*(D27/2)*PI()))*C27</f>
        <v>254.46900494077323</v>
      </c>
      <c r="D30" s="999">
        <f>(D27*PI()*E27)*C27</f>
        <v>141.37166941154069</v>
      </c>
      <c r="E30" s="999">
        <f>((D27*PI()*G30)*C27)</f>
        <v>16.964600329384883</v>
      </c>
      <c r="F30" s="1000">
        <f>F27/10</f>
        <v>0.15</v>
      </c>
      <c r="G30" s="1000">
        <f>G27/10</f>
        <v>0.3</v>
      </c>
      <c r="H30" s="1000">
        <f>H27/10</f>
        <v>0.5</v>
      </c>
      <c r="I30" s="1000"/>
      <c r="J30" s="1000"/>
      <c r="K30" s="999">
        <f>((D27*PI())*H30*C27)*C27</f>
        <v>28.274333882308138</v>
      </c>
      <c r="L30" s="999">
        <f>SUM(C30:E30,K30)</f>
        <v>441.079608564007</v>
      </c>
      <c r="M30" s="42"/>
      <c r="N30" s="2"/>
    </row>
    <row r="31" spans="1:24" ht="15.75" thickBot="1" x14ac:dyDescent="0.3">
      <c r="A31" s="2333"/>
      <c r="B31" s="1413"/>
      <c r="C31" s="50"/>
      <c r="D31" s="50"/>
      <c r="E31" s="50"/>
      <c r="F31" s="51"/>
      <c r="G31" s="51"/>
      <c r="H31" s="51"/>
      <c r="I31" s="51"/>
      <c r="J31" s="51"/>
      <c r="K31" s="52" t="s">
        <v>94</v>
      </c>
      <c r="L31" s="1422">
        <f>L30*F30</f>
        <v>66.161941284601042</v>
      </c>
      <c r="M31" s="42"/>
      <c r="N31" s="2"/>
    </row>
    <row r="32" spans="1:24" ht="15.75" x14ac:dyDescent="0.25">
      <c r="A32" s="2333"/>
      <c r="B32" s="1413"/>
      <c r="C32" s="1014"/>
      <c r="D32" s="2134" t="s">
        <v>16</v>
      </c>
      <c r="E32" s="2134"/>
      <c r="F32" s="2134"/>
      <c r="G32" s="2134"/>
      <c r="H32" s="2134"/>
      <c r="I32" s="2134"/>
      <c r="J32" s="2134"/>
      <c r="K32" s="2134"/>
      <c r="L32" s="2134"/>
      <c r="M32" s="42"/>
      <c r="N32" s="2"/>
    </row>
    <row r="33" spans="1:24" ht="18.75" x14ac:dyDescent="0.25">
      <c r="A33" s="2333"/>
      <c r="B33" s="1413"/>
      <c r="C33" s="2317" t="s">
        <v>125</v>
      </c>
      <c r="D33" s="2317"/>
      <c r="E33" s="2317"/>
      <c r="F33" s="2317"/>
      <c r="G33" s="2317"/>
      <c r="H33" s="2317"/>
      <c r="I33" s="2317"/>
      <c r="J33" s="2317"/>
      <c r="K33" s="2317"/>
      <c r="L33" s="1423" t="s">
        <v>15</v>
      </c>
      <c r="M33" s="42"/>
      <c r="N33" s="2"/>
    </row>
    <row r="34" spans="1:24" x14ac:dyDescent="0.25">
      <c r="A34" s="2333"/>
      <c r="B34" s="1413"/>
      <c r="C34" s="2041">
        <v>1</v>
      </c>
      <c r="D34" s="2042">
        <v>26</v>
      </c>
      <c r="E34" s="2043">
        <v>4</v>
      </c>
      <c r="F34" s="2044">
        <v>2</v>
      </c>
      <c r="G34" s="2044">
        <v>5</v>
      </c>
      <c r="H34" s="2044">
        <v>5</v>
      </c>
      <c r="I34" s="1006"/>
      <c r="J34" s="1006"/>
      <c r="K34" s="2318">
        <v>0.47499999999999998</v>
      </c>
      <c r="L34" s="2046">
        <v>0.5</v>
      </c>
      <c r="M34" s="42"/>
      <c r="N34" s="2"/>
    </row>
    <row r="35" spans="1:24" x14ac:dyDescent="0.25">
      <c r="A35" s="2333"/>
      <c r="B35" s="1413"/>
      <c r="C35" s="2041"/>
      <c r="D35" s="2042"/>
      <c r="E35" s="2043"/>
      <c r="F35" s="2044"/>
      <c r="G35" s="2044"/>
      <c r="H35" s="2044"/>
      <c r="I35" s="1006"/>
      <c r="J35" s="1006"/>
      <c r="K35" s="2318"/>
      <c r="L35" s="2046"/>
      <c r="M35" s="42"/>
      <c r="N35" s="2"/>
    </row>
    <row r="36" spans="1:24" x14ac:dyDescent="0.25">
      <c r="A36" s="2333"/>
      <c r="B36" s="1413"/>
      <c r="C36" s="54"/>
      <c r="D36" s="2047" t="s">
        <v>79</v>
      </c>
      <c r="E36" s="2047"/>
      <c r="F36" s="2047"/>
      <c r="G36" s="2047"/>
      <c r="H36" s="2047"/>
      <c r="I36" s="1002"/>
      <c r="J36" s="1002"/>
      <c r="K36" s="1"/>
      <c r="L36" s="1003">
        <f>IF(ISBLANK(L34),K34,L34)</f>
        <v>0.5</v>
      </c>
      <c r="M36" s="42"/>
      <c r="N36" s="2"/>
    </row>
    <row r="37" spans="1:24" x14ac:dyDescent="0.25">
      <c r="A37" s="2333"/>
      <c r="B37" s="1413"/>
      <c r="C37" s="1004" t="s">
        <v>1</v>
      </c>
      <c r="D37" s="1004" t="s">
        <v>2</v>
      </c>
      <c r="E37" s="1004" t="s">
        <v>3</v>
      </c>
      <c r="F37" s="1004" t="s">
        <v>4</v>
      </c>
      <c r="G37" s="1004" t="s">
        <v>5</v>
      </c>
      <c r="H37" s="1004" t="s">
        <v>6</v>
      </c>
      <c r="I37" s="1004"/>
      <c r="J37" s="1004"/>
      <c r="K37" s="1004" t="s">
        <v>7</v>
      </c>
      <c r="L37" s="1004" t="s">
        <v>8</v>
      </c>
      <c r="M37" s="42"/>
      <c r="N37" s="2"/>
    </row>
    <row r="38" spans="1:24" x14ac:dyDescent="0.25">
      <c r="A38" s="2333"/>
      <c r="B38" s="1413"/>
      <c r="C38" s="999">
        <f>(((D34/2)*(D34/2)*PI()))*C34</f>
        <v>530.92915845667505</v>
      </c>
      <c r="D38" s="999">
        <f>(D34*PI()*E34)*C34</f>
        <v>326.72563597333851</v>
      </c>
      <c r="E38" s="999">
        <f>((D34*PI()*G38)*C34)</f>
        <v>40.840704496667314</v>
      </c>
      <c r="F38" s="1000">
        <f>F34/10</f>
        <v>0.2</v>
      </c>
      <c r="G38" s="1000">
        <f>G34/10</f>
        <v>0.5</v>
      </c>
      <c r="H38" s="1000">
        <f>H34/10</f>
        <v>0.5</v>
      </c>
      <c r="I38" s="1000"/>
      <c r="J38" s="1000"/>
      <c r="K38" s="999">
        <f>((D34*PI())*H38*C34)*C34</f>
        <v>40.840704496667314</v>
      </c>
      <c r="L38" s="999">
        <f>SUM(C38:E38,K38)</f>
        <v>939.33620342334814</v>
      </c>
      <c r="M38" s="42"/>
      <c r="N38" s="2"/>
    </row>
    <row r="39" spans="1:24" ht="15.75" thickBot="1" x14ac:dyDescent="0.3">
      <c r="A39" s="2333"/>
      <c r="B39" s="1413"/>
      <c r="C39" s="1"/>
      <c r="D39" s="1"/>
      <c r="E39" s="1"/>
      <c r="F39" s="1"/>
      <c r="G39" s="1"/>
      <c r="H39" s="1"/>
      <c r="I39" s="1"/>
      <c r="J39" s="1"/>
      <c r="K39" s="55" t="s">
        <v>81</v>
      </c>
      <c r="L39" s="1424">
        <f>L38*F38</f>
        <v>187.86724068466964</v>
      </c>
      <c r="M39" s="42"/>
      <c r="N39" s="2"/>
    </row>
    <row r="40" spans="1:24" x14ac:dyDescent="0.25">
      <c r="A40" s="2333"/>
      <c r="B40" s="1413"/>
      <c r="C40" s="79" t="s">
        <v>1</v>
      </c>
      <c r="D40" s="78" t="s">
        <v>126</v>
      </c>
      <c r="E40" s="10"/>
      <c r="F40" s="10"/>
      <c r="G40" s="79" t="s">
        <v>5</v>
      </c>
      <c r="H40" s="78" t="s">
        <v>87</v>
      </c>
      <c r="I40" s="78"/>
      <c r="J40" s="78"/>
      <c r="K40" s="56"/>
      <c r="L40" s="1425"/>
      <c r="M40" s="42"/>
      <c r="N40" s="2"/>
    </row>
    <row r="41" spans="1:24" x14ac:dyDescent="0.25">
      <c r="A41" s="2333"/>
      <c r="B41" s="1413"/>
      <c r="C41" s="59" t="s">
        <v>2</v>
      </c>
      <c r="D41" s="58" t="s">
        <v>128</v>
      </c>
      <c r="E41" s="26"/>
      <c r="F41" s="26"/>
      <c r="G41" s="59" t="s">
        <v>6</v>
      </c>
      <c r="H41" s="58" t="s">
        <v>89</v>
      </c>
      <c r="I41" s="58"/>
      <c r="J41" s="58"/>
      <c r="K41" s="61"/>
      <c r="L41" s="967"/>
      <c r="M41" s="42"/>
      <c r="N41" s="2"/>
    </row>
    <row r="42" spans="1:24" x14ac:dyDescent="0.25">
      <c r="A42" s="2333"/>
      <c r="B42" s="1413"/>
      <c r="C42" s="59" t="s">
        <v>3</v>
      </c>
      <c r="D42" s="58" t="s">
        <v>88</v>
      </c>
      <c r="E42" s="26"/>
      <c r="F42" s="26"/>
      <c r="G42" s="59" t="s">
        <v>7</v>
      </c>
      <c r="H42" s="58" t="s">
        <v>91</v>
      </c>
      <c r="I42" s="58"/>
      <c r="J42" s="58"/>
      <c r="K42" s="61"/>
      <c r="L42" s="967"/>
      <c r="M42" s="42"/>
      <c r="N42" s="2"/>
    </row>
    <row r="43" spans="1:24" x14ac:dyDescent="0.25">
      <c r="A43" s="2333"/>
      <c r="B43" s="1413"/>
      <c r="C43" s="59" t="s">
        <v>4</v>
      </c>
      <c r="D43" s="60" t="s">
        <v>84</v>
      </c>
      <c r="E43" s="26"/>
      <c r="F43" s="26"/>
      <c r="G43" s="59" t="s">
        <v>8</v>
      </c>
      <c r="H43" s="58" t="s">
        <v>92</v>
      </c>
      <c r="I43" s="58"/>
      <c r="J43" s="58"/>
      <c r="K43" s="61"/>
      <c r="L43" s="967"/>
      <c r="M43" s="42"/>
      <c r="N43" s="2"/>
    </row>
    <row r="44" spans="1:24" x14ac:dyDescent="0.25">
      <c r="A44" s="2333"/>
      <c r="B44" s="1413"/>
      <c r="C44" s="2051" t="s">
        <v>9</v>
      </c>
      <c r="D44" s="2051"/>
      <c r="E44" s="2051"/>
      <c r="F44" s="2051"/>
      <c r="G44" s="2051"/>
      <c r="H44" s="2051"/>
      <c r="I44" s="2051"/>
      <c r="J44" s="2051"/>
      <c r="K44" s="2051"/>
      <c r="L44" s="2051"/>
      <c r="M44" s="42"/>
      <c r="N44" s="2"/>
    </row>
    <row r="45" spans="1:24" ht="15.75" thickBot="1" x14ac:dyDescent="0.3">
      <c r="A45" s="2334"/>
      <c r="B45" s="1414"/>
      <c r="C45" s="1962"/>
      <c r="D45" s="1962"/>
      <c r="E45" s="1962"/>
      <c r="F45" s="1962"/>
      <c r="G45" s="1962"/>
      <c r="H45" s="1962"/>
      <c r="I45" s="1962"/>
      <c r="J45" s="1962"/>
      <c r="K45" s="1962"/>
      <c r="L45" s="1962"/>
      <c r="M45" s="110"/>
      <c r="N45" s="1426"/>
    </row>
    <row r="47" spans="1:24" x14ac:dyDescent="0.25">
      <c r="A47" s="2319" t="s">
        <v>0</v>
      </c>
      <c r="B47" s="1851" t="s">
        <v>161</v>
      </c>
      <c r="C47" s="1851"/>
      <c r="D47" s="1851"/>
      <c r="E47" s="1851"/>
      <c r="F47" s="1851"/>
      <c r="G47" s="1851"/>
      <c r="H47" s="1851"/>
      <c r="I47" s="1851"/>
      <c r="J47" s="1851"/>
      <c r="K47" s="1851"/>
      <c r="L47" s="1851"/>
      <c r="M47" s="1851"/>
      <c r="N47" s="1851"/>
      <c r="O47" s="6"/>
      <c r="P47" s="6"/>
      <c r="Q47" s="6"/>
      <c r="R47" s="6"/>
      <c r="S47" s="6"/>
      <c r="T47" s="6"/>
      <c r="U47" s="6"/>
      <c r="V47" s="6"/>
      <c r="W47" s="6"/>
      <c r="X47" s="6"/>
    </row>
    <row r="48" spans="1:24" x14ac:dyDescent="0.25">
      <c r="A48" s="2030"/>
      <c r="B48" s="1851"/>
      <c r="C48" s="1851"/>
      <c r="D48" s="1851"/>
      <c r="E48" s="1851"/>
      <c r="F48" s="1851"/>
      <c r="G48" s="1851"/>
      <c r="H48" s="1851"/>
      <c r="I48" s="1851"/>
      <c r="J48" s="1851"/>
      <c r="K48" s="1851"/>
      <c r="L48" s="1851"/>
      <c r="M48" s="1851"/>
      <c r="N48" s="1851"/>
      <c r="O48" s="6"/>
      <c r="P48" s="6"/>
      <c r="Q48" s="6"/>
      <c r="R48" s="6"/>
      <c r="S48" s="6"/>
      <c r="T48" s="6"/>
      <c r="U48" s="6"/>
      <c r="V48" s="6"/>
      <c r="W48" s="6"/>
      <c r="X48" s="6"/>
    </row>
    <row r="49" spans="1:24" x14ac:dyDescent="0.25">
      <c r="A49" s="2030"/>
      <c r="B49" s="1851"/>
      <c r="C49" s="1851"/>
      <c r="D49" s="1851"/>
      <c r="E49" s="1851"/>
      <c r="F49" s="1851"/>
      <c r="G49" s="1851"/>
      <c r="H49" s="1851"/>
      <c r="I49" s="1851"/>
      <c r="J49" s="1851"/>
      <c r="K49" s="1851"/>
      <c r="L49" s="1851"/>
      <c r="M49" s="1851"/>
      <c r="N49" s="1851"/>
      <c r="O49" s="6"/>
      <c r="P49" s="6"/>
      <c r="Q49" s="6"/>
      <c r="R49" s="6"/>
      <c r="S49" s="6"/>
      <c r="T49" s="6"/>
      <c r="U49" s="6"/>
      <c r="V49" s="6"/>
      <c r="W49" s="6"/>
      <c r="X49" s="6"/>
    </row>
    <row r="50" spans="1:24" x14ac:dyDescent="0.25">
      <c r="A50" s="2030"/>
      <c r="B50" s="1897"/>
      <c r="C50" s="1897"/>
      <c r="D50" s="1897"/>
      <c r="E50" s="1897"/>
      <c r="F50" s="1897"/>
      <c r="G50" s="1897"/>
      <c r="H50" s="1897"/>
      <c r="I50" s="1897"/>
      <c r="J50" s="1897"/>
      <c r="K50" s="1897"/>
      <c r="L50" s="1897"/>
      <c r="M50" s="1897"/>
      <c r="N50" s="1897"/>
      <c r="O50" s="6"/>
      <c r="P50" s="6"/>
      <c r="Q50" s="6"/>
      <c r="R50" s="6"/>
      <c r="S50" s="6"/>
      <c r="T50" s="6"/>
      <c r="U50" s="6"/>
      <c r="V50" s="6"/>
      <c r="W50" s="6"/>
      <c r="X50" s="6"/>
    </row>
    <row r="51" spans="1:24" x14ac:dyDescent="0.25">
      <c r="A51" s="2320"/>
      <c r="B51" s="1427"/>
      <c r="C51" s="2322" t="s">
        <v>162</v>
      </c>
      <c r="D51" s="2322"/>
      <c r="E51" s="2322"/>
      <c r="F51" s="2322"/>
      <c r="G51" s="2322"/>
      <c r="H51" s="2322"/>
      <c r="I51" s="2322"/>
      <c r="J51" s="2322"/>
      <c r="K51" s="2322"/>
      <c r="L51" s="2322"/>
      <c r="M51" s="2322"/>
      <c r="N51" s="776"/>
      <c r="O51" s="6"/>
      <c r="P51" s="6"/>
      <c r="Q51" s="6"/>
      <c r="R51" s="6"/>
      <c r="S51" s="6"/>
      <c r="T51" s="6"/>
      <c r="U51" s="6"/>
      <c r="V51" s="6"/>
      <c r="W51" s="6"/>
      <c r="X51" s="6"/>
    </row>
    <row r="52" spans="1:24" x14ac:dyDescent="0.25">
      <c r="A52" s="2320"/>
      <c r="B52" s="1427"/>
      <c r="C52" s="2322"/>
      <c r="D52" s="2322"/>
      <c r="E52" s="2322"/>
      <c r="F52" s="2322"/>
      <c r="G52" s="2322"/>
      <c r="H52" s="2322"/>
      <c r="I52" s="2322"/>
      <c r="J52" s="2322"/>
      <c r="K52" s="2322"/>
      <c r="L52" s="2322"/>
      <c r="M52" s="2322"/>
      <c r="N52" s="776"/>
      <c r="O52" s="6"/>
      <c r="P52" s="6"/>
      <c r="Q52" s="6"/>
      <c r="R52" s="6"/>
      <c r="S52" s="6"/>
      <c r="T52" s="6"/>
      <c r="U52" s="6"/>
      <c r="V52" s="6"/>
      <c r="W52" s="6"/>
      <c r="X52" s="6"/>
    </row>
    <row r="53" spans="1:24" x14ac:dyDescent="0.25">
      <c r="A53" s="2320"/>
      <c r="B53" s="1427"/>
      <c r="C53" s="42"/>
      <c r="D53" s="42"/>
      <c r="E53" s="42"/>
      <c r="F53" s="42"/>
      <c r="G53" s="42"/>
      <c r="H53" s="42"/>
      <c r="I53" s="42"/>
      <c r="J53" s="42"/>
      <c r="K53" s="42"/>
      <c r="L53" s="42"/>
      <c r="M53" s="42"/>
      <c r="N53" s="776"/>
      <c r="O53" s="6"/>
      <c r="P53" s="6"/>
      <c r="Q53" s="6"/>
      <c r="R53" s="6"/>
      <c r="S53" s="6"/>
      <c r="T53" s="6"/>
      <c r="U53" s="6"/>
      <c r="V53" s="6"/>
      <c r="W53" s="6"/>
      <c r="X53" s="6"/>
    </row>
    <row r="54" spans="1:24" x14ac:dyDescent="0.25">
      <c r="A54" s="2320"/>
      <c r="B54" s="1427"/>
      <c r="C54" s="42"/>
      <c r="D54" s="42"/>
      <c r="E54" s="42"/>
      <c r="F54" s="42"/>
      <c r="G54" s="42"/>
      <c r="H54" s="42"/>
      <c r="I54" s="42"/>
      <c r="J54" s="42"/>
      <c r="K54" s="42"/>
      <c r="L54" s="42"/>
      <c r="M54" s="42"/>
      <c r="N54" s="776"/>
      <c r="O54" s="6"/>
      <c r="P54" s="6"/>
      <c r="Q54" s="6"/>
      <c r="R54" s="6"/>
      <c r="S54" s="6"/>
      <c r="T54" s="6"/>
      <c r="U54" s="6"/>
      <c r="V54" s="6"/>
      <c r="W54" s="6"/>
      <c r="X54" s="6"/>
    </row>
    <row r="55" spans="1:24" x14ac:dyDescent="0.25">
      <c r="A55" s="2320"/>
      <c r="B55" s="1427"/>
      <c r="C55" s="42"/>
      <c r="D55" s="42"/>
      <c r="E55" s="42"/>
      <c r="F55" s="42"/>
      <c r="G55" s="42"/>
      <c r="H55" s="42"/>
      <c r="I55" s="42"/>
      <c r="J55" s="42"/>
      <c r="K55" s="42"/>
      <c r="L55" s="42"/>
      <c r="M55" s="42"/>
      <c r="N55" s="776"/>
      <c r="O55" s="6"/>
      <c r="P55" s="6"/>
      <c r="Q55" s="6"/>
      <c r="R55" s="6"/>
      <c r="S55" s="6"/>
      <c r="T55" s="6"/>
      <c r="U55" s="6"/>
      <c r="V55" s="6"/>
      <c r="W55" s="6"/>
      <c r="X55" s="6"/>
    </row>
    <row r="56" spans="1:24" x14ac:dyDescent="0.25">
      <c r="A56" s="2320"/>
      <c r="B56" s="1427"/>
      <c r="C56" s="42"/>
      <c r="D56" s="42"/>
      <c r="E56" s="42"/>
      <c r="F56" s="42"/>
      <c r="G56" s="42"/>
      <c r="H56" s="42"/>
      <c r="I56" s="42"/>
      <c r="J56" s="42"/>
      <c r="K56" s="42"/>
      <c r="L56" s="42"/>
      <c r="M56" s="42"/>
      <c r="N56" s="776"/>
      <c r="O56" s="6"/>
      <c r="P56" s="6"/>
      <c r="Q56" s="6"/>
      <c r="R56" s="6"/>
      <c r="S56" s="6"/>
      <c r="T56" s="6"/>
      <c r="U56" s="6"/>
      <c r="V56" s="6"/>
      <c r="W56" s="6"/>
      <c r="X56" s="6"/>
    </row>
    <row r="57" spans="1:24" x14ac:dyDescent="0.25">
      <c r="A57" s="2320"/>
      <c r="B57" s="1427"/>
      <c r="C57" s="42"/>
      <c r="D57" s="42"/>
      <c r="E57" s="42"/>
      <c r="F57" s="42"/>
      <c r="G57" s="42"/>
      <c r="H57" s="42"/>
      <c r="I57" s="42"/>
      <c r="J57" s="42"/>
      <c r="K57" s="42"/>
      <c r="L57" s="42"/>
      <c r="M57" s="42"/>
      <c r="N57" s="776"/>
      <c r="O57" s="6"/>
      <c r="P57" s="6"/>
      <c r="Q57" s="6"/>
      <c r="R57" s="6"/>
      <c r="S57" s="6"/>
      <c r="T57" s="6"/>
      <c r="U57" s="6"/>
      <c r="V57" s="6"/>
      <c r="W57" s="6"/>
      <c r="X57" s="6"/>
    </row>
    <row r="58" spans="1:24" x14ac:dyDescent="0.25">
      <c r="A58" s="2320"/>
      <c r="B58" s="1427"/>
      <c r="C58" s="42"/>
      <c r="D58" s="42"/>
      <c r="E58" s="42"/>
      <c r="F58" s="42"/>
      <c r="G58" s="42"/>
      <c r="H58" s="42"/>
      <c r="I58" s="42"/>
      <c r="J58" s="42"/>
      <c r="K58" s="42"/>
      <c r="L58" s="42"/>
      <c r="M58" s="42"/>
      <c r="N58" s="776"/>
      <c r="O58" s="6"/>
      <c r="P58" s="6"/>
      <c r="Q58" s="6"/>
      <c r="R58" s="6"/>
      <c r="S58" s="6"/>
      <c r="T58" s="6"/>
      <c r="U58" s="6"/>
      <c r="V58" s="6"/>
      <c r="W58" s="6"/>
      <c r="X58" s="6"/>
    </row>
    <row r="59" spans="1:24" x14ac:dyDescent="0.25">
      <c r="A59" s="2320"/>
      <c r="B59" s="1427"/>
      <c r="C59" s="42"/>
      <c r="D59" s="42"/>
      <c r="E59" s="42"/>
      <c r="F59" s="42"/>
      <c r="G59" s="42"/>
      <c r="H59" s="42"/>
      <c r="I59" s="42"/>
      <c r="J59" s="42"/>
      <c r="K59" s="42"/>
      <c r="L59" s="42"/>
      <c r="M59" s="42"/>
      <c r="N59" s="776"/>
      <c r="O59" s="6"/>
      <c r="P59" s="6"/>
      <c r="Q59" s="6"/>
      <c r="R59" s="6"/>
      <c r="S59" s="6"/>
      <c r="T59" s="6"/>
      <c r="U59" s="6"/>
      <c r="V59" s="6"/>
      <c r="W59" s="6"/>
      <c r="X59" s="6"/>
    </row>
    <row r="60" spans="1:24" x14ac:dyDescent="0.25">
      <c r="A60" s="2320"/>
      <c r="B60" s="1427"/>
      <c r="C60" s="42"/>
      <c r="D60" s="42"/>
      <c r="E60" s="42"/>
      <c r="F60" s="42"/>
      <c r="G60" s="42"/>
      <c r="H60" s="42"/>
      <c r="I60" s="42"/>
      <c r="J60" s="42"/>
      <c r="K60" s="42"/>
      <c r="L60" s="42"/>
      <c r="M60" s="42"/>
      <c r="N60" s="776"/>
      <c r="O60" s="6"/>
      <c r="P60" s="6"/>
      <c r="Q60" s="6"/>
      <c r="R60" s="6"/>
      <c r="S60" s="6"/>
      <c r="T60" s="6"/>
      <c r="U60" s="6"/>
      <c r="V60" s="6"/>
      <c r="W60" s="6"/>
      <c r="X60" s="6"/>
    </row>
    <row r="61" spans="1:24" x14ac:dyDescent="0.25">
      <c r="A61" s="2320"/>
      <c r="B61" s="1427"/>
      <c r="C61" s="42"/>
      <c r="D61" s="42"/>
      <c r="E61" s="42"/>
      <c r="F61" s="42"/>
      <c r="G61" s="42"/>
      <c r="H61" s="42"/>
      <c r="I61" s="42"/>
      <c r="J61" s="42"/>
      <c r="K61" s="42"/>
      <c r="L61" s="42"/>
      <c r="M61" s="42"/>
      <c r="N61" s="776"/>
      <c r="O61" s="6"/>
      <c r="P61" s="6"/>
      <c r="Q61" s="6"/>
      <c r="R61" s="6"/>
      <c r="S61" s="6"/>
      <c r="T61" s="6"/>
      <c r="U61" s="6"/>
      <c r="V61" s="6"/>
      <c r="W61" s="6"/>
      <c r="X61" s="6"/>
    </row>
    <row r="62" spans="1:24" x14ac:dyDescent="0.25">
      <c r="A62" s="2320"/>
      <c r="B62" s="1427"/>
      <c r="C62" s="42"/>
      <c r="D62" s="42"/>
      <c r="E62" s="42"/>
      <c r="F62" s="42"/>
      <c r="G62" s="42"/>
      <c r="H62" s="42"/>
      <c r="I62" s="42"/>
      <c r="J62" s="42"/>
      <c r="K62" s="42"/>
      <c r="L62" s="42"/>
      <c r="M62" s="42"/>
      <c r="N62" s="776"/>
      <c r="O62" s="6"/>
      <c r="P62" s="6"/>
      <c r="Q62" s="6"/>
      <c r="R62" s="6"/>
      <c r="S62" s="6"/>
      <c r="T62" s="6"/>
      <c r="U62" s="6"/>
      <c r="V62" s="6"/>
      <c r="W62" s="6"/>
      <c r="X62" s="6"/>
    </row>
    <row r="63" spans="1:24" x14ac:dyDescent="0.25">
      <c r="A63" s="2320"/>
      <c r="B63" s="1427"/>
      <c r="C63" s="42"/>
      <c r="D63" s="42"/>
      <c r="E63" s="42"/>
      <c r="F63" s="42"/>
      <c r="G63" s="42"/>
      <c r="H63" s="42"/>
      <c r="I63" s="42"/>
      <c r="J63" s="42"/>
      <c r="K63" s="42"/>
      <c r="L63" s="42"/>
      <c r="M63" s="42"/>
      <c r="N63" s="776"/>
      <c r="O63" s="6"/>
      <c r="P63" s="6"/>
      <c r="Q63" s="6"/>
      <c r="R63" s="6"/>
      <c r="S63" s="6"/>
      <c r="T63" s="6"/>
      <c r="U63" s="6"/>
      <c r="V63" s="6"/>
      <c r="W63" s="6"/>
      <c r="X63" s="6"/>
    </row>
    <row r="64" spans="1:24" x14ac:dyDescent="0.25">
      <c r="A64" s="2320"/>
      <c r="B64" s="1427"/>
      <c r="C64" s="42"/>
      <c r="D64" s="42"/>
      <c r="E64" s="42"/>
      <c r="F64" s="42"/>
      <c r="G64" s="42"/>
      <c r="H64" s="42"/>
      <c r="I64" s="42"/>
      <c r="J64" s="42"/>
      <c r="K64" s="42"/>
      <c r="L64" s="42"/>
      <c r="M64" s="42"/>
      <c r="N64" s="776"/>
      <c r="O64" s="6"/>
      <c r="P64" s="6"/>
      <c r="Q64" s="6"/>
      <c r="R64" s="6"/>
      <c r="S64" s="6"/>
      <c r="T64" s="6"/>
      <c r="U64" s="6"/>
      <c r="V64" s="6"/>
      <c r="W64" s="6"/>
      <c r="X64" s="6"/>
    </row>
    <row r="65" spans="1:24" x14ac:dyDescent="0.25">
      <c r="A65" s="2320"/>
      <c r="B65" s="1427"/>
      <c r="C65" s="42"/>
      <c r="D65" s="42"/>
      <c r="E65" s="42"/>
      <c r="F65" s="42"/>
      <c r="G65" s="42"/>
      <c r="H65" s="42"/>
      <c r="I65" s="42"/>
      <c r="J65" s="42"/>
      <c r="K65" s="42"/>
      <c r="L65" s="42"/>
      <c r="M65" s="42"/>
      <c r="N65" s="776"/>
      <c r="O65" s="6"/>
      <c r="P65" s="6"/>
      <c r="Q65" s="6"/>
      <c r="R65" s="6"/>
      <c r="S65" s="6"/>
      <c r="T65" s="6"/>
      <c r="U65" s="6"/>
      <c r="V65" s="6"/>
      <c r="W65" s="6"/>
      <c r="X65" s="6"/>
    </row>
    <row r="66" spans="1:24" x14ac:dyDescent="0.25">
      <c r="A66" s="2320"/>
      <c r="B66" s="1427"/>
      <c r="C66" s="42"/>
      <c r="D66" s="42"/>
      <c r="E66" s="42"/>
      <c r="F66" s="42"/>
      <c r="G66" s="42"/>
      <c r="H66" s="42"/>
      <c r="I66" s="42"/>
      <c r="J66" s="42"/>
      <c r="K66" s="42"/>
      <c r="L66" s="42"/>
      <c r="M66" s="42"/>
      <c r="N66" s="776"/>
      <c r="O66" s="6"/>
      <c r="P66" s="6"/>
      <c r="Q66" s="6"/>
      <c r="R66" s="6"/>
      <c r="S66" s="6"/>
      <c r="T66" s="6"/>
      <c r="U66" s="6"/>
      <c r="V66" s="6"/>
      <c r="W66" s="6"/>
      <c r="X66" s="6"/>
    </row>
    <row r="67" spans="1:24" x14ac:dyDescent="0.25">
      <c r="A67" s="2320"/>
      <c r="B67" s="1427"/>
      <c r="C67" s="42"/>
      <c r="D67" s="42"/>
      <c r="E67" s="42"/>
      <c r="F67" s="42"/>
      <c r="G67" s="42"/>
      <c r="H67" s="42"/>
      <c r="I67" s="42"/>
      <c r="J67" s="42"/>
      <c r="K67" s="42"/>
      <c r="L67" s="42"/>
      <c r="M67" s="42"/>
      <c r="N67" s="776"/>
      <c r="O67" s="6"/>
      <c r="P67" s="6"/>
      <c r="Q67" s="6"/>
      <c r="R67" s="6"/>
      <c r="S67" s="6"/>
      <c r="T67" s="6"/>
      <c r="U67" s="6"/>
      <c r="V67" s="6"/>
      <c r="W67" s="6"/>
      <c r="X67" s="6"/>
    </row>
    <row r="68" spans="1:24" x14ac:dyDescent="0.25">
      <c r="A68" s="2320"/>
      <c r="B68" s="1427"/>
      <c r="C68" s="42"/>
      <c r="D68" s="42"/>
      <c r="E68" s="42"/>
      <c r="F68" s="42"/>
      <c r="G68" s="42"/>
      <c r="H68" s="42"/>
      <c r="I68" s="42"/>
      <c r="J68" s="42"/>
      <c r="K68" s="42"/>
      <c r="L68" s="42"/>
      <c r="M68" s="42"/>
      <c r="N68" s="776"/>
      <c r="O68" s="6"/>
      <c r="P68" s="6"/>
      <c r="Q68" s="6"/>
      <c r="R68" s="6"/>
      <c r="S68" s="6"/>
      <c r="T68" s="6"/>
      <c r="U68" s="6"/>
      <c r="V68" s="6"/>
      <c r="W68" s="6"/>
      <c r="X68" s="6"/>
    </row>
    <row r="69" spans="1:24" x14ac:dyDescent="0.25">
      <c r="A69" s="2320"/>
      <c r="B69" s="1427"/>
      <c r="C69" s="42"/>
      <c r="D69" s="42"/>
      <c r="E69" s="42"/>
      <c r="F69" s="42"/>
      <c r="G69" s="42"/>
      <c r="H69" s="42"/>
      <c r="I69" s="42"/>
      <c r="J69" s="42"/>
      <c r="K69" s="42"/>
      <c r="L69" s="42"/>
      <c r="M69" s="42"/>
      <c r="N69" s="776"/>
      <c r="O69" s="6"/>
      <c r="P69" s="6"/>
      <c r="Q69" s="6"/>
      <c r="R69" s="6"/>
      <c r="S69" s="6"/>
      <c r="T69" s="6"/>
      <c r="U69" s="6"/>
      <c r="V69" s="6"/>
      <c r="W69" s="6"/>
      <c r="X69" s="6"/>
    </row>
    <row r="70" spans="1:24" x14ac:dyDescent="0.25">
      <c r="A70" s="2320"/>
      <c r="B70" s="1427"/>
      <c r="C70" s="42"/>
      <c r="D70" s="42"/>
      <c r="E70" s="42"/>
      <c r="F70" s="42"/>
      <c r="G70" s="42"/>
      <c r="H70" s="42"/>
      <c r="I70" s="42"/>
      <c r="J70" s="42"/>
      <c r="K70" s="42"/>
      <c r="L70" s="42"/>
      <c r="M70" s="42"/>
      <c r="N70" s="776"/>
      <c r="O70" s="6"/>
      <c r="P70" s="6"/>
      <c r="Q70" s="6"/>
      <c r="R70" s="6"/>
      <c r="S70" s="6"/>
      <c r="T70" s="6"/>
      <c r="U70" s="6"/>
      <c r="V70" s="6"/>
      <c r="W70" s="6"/>
      <c r="X70" s="6"/>
    </row>
    <row r="71" spans="1:24" x14ac:dyDescent="0.25">
      <c r="A71" s="2320"/>
      <c r="B71" s="1427"/>
      <c r="C71" s="42"/>
      <c r="D71" s="42"/>
      <c r="E71" s="2323" t="s">
        <v>581</v>
      </c>
      <c r="F71" s="2324"/>
      <c r="G71" s="2324"/>
      <c r="H71" s="2324"/>
      <c r="I71" s="2324"/>
      <c r="J71" s="2324"/>
      <c r="K71" s="2325"/>
      <c r="L71" s="42"/>
      <c r="M71" s="42"/>
      <c r="N71" s="776"/>
      <c r="O71" s="6"/>
      <c r="P71" s="6"/>
      <c r="Q71" s="6"/>
      <c r="R71" s="6"/>
      <c r="S71" s="6"/>
      <c r="T71" s="6"/>
      <c r="U71" s="6"/>
      <c r="V71" s="6"/>
      <c r="W71" s="6"/>
      <c r="X71" s="6"/>
    </row>
    <row r="72" spans="1:24" x14ac:dyDescent="0.25">
      <c r="A72" s="2320"/>
      <c r="B72" s="1427"/>
      <c r="C72" s="42"/>
      <c r="D72" s="42"/>
      <c r="E72" s="2326"/>
      <c r="F72" s="2327"/>
      <c r="G72" s="2327"/>
      <c r="H72" s="2327"/>
      <c r="I72" s="2327"/>
      <c r="J72" s="2327"/>
      <c r="K72" s="2328"/>
      <c r="L72" s="42"/>
      <c r="M72" s="42"/>
      <c r="N72" s="776"/>
      <c r="O72" s="6"/>
      <c r="P72" s="6"/>
      <c r="Q72" s="6"/>
      <c r="R72" s="6"/>
      <c r="S72" s="6"/>
      <c r="T72" s="6"/>
      <c r="U72" s="6"/>
      <c r="V72" s="6"/>
      <c r="W72" s="6"/>
      <c r="X72" s="6"/>
    </row>
    <row r="73" spans="1:24" x14ac:dyDescent="0.25">
      <c r="A73" s="2320"/>
      <c r="B73" s="1427"/>
      <c r="C73" s="42"/>
      <c r="D73" s="42"/>
      <c r="E73" s="2329" t="s">
        <v>556</v>
      </c>
      <c r="F73" s="2331" t="s">
        <v>118</v>
      </c>
      <c r="G73" s="2337" t="s">
        <v>582</v>
      </c>
      <c r="H73" s="2339" t="s">
        <v>583</v>
      </c>
      <c r="I73" s="2329" t="s">
        <v>60</v>
      </c>
      <c r="J73" s="2341" t="s">
        <v>584</v>
      </c>
      <c r="K73" s="2342"/>
      <c r="L73" s="42"/>
      <c r="M73" s="42"/>
      <c r="N73" s="776"/>
      <c r="O73" s="6"/>
      <c r="P73" s="6"/>
      <c r="Q73" s="6"/>
      <c r="R73" s="6"/>
      <c r="S73" s="6"/>
      <c r="T73" s="6"/>
      <c r="U73" s="6"/>
      <c r="V73" s="6"/>
      <c r="W73" s="6"/>
      <c r="X73" s="6"/>
    </row>
    <row r="74" spans="1:24" x14ac:dyDescent="0.25">
      <c r="A74" s="2320"/>
      <c r="B74" s="1427"/>
      <c r="C74" s="42"/>
      <c r="D74" s="42"/>
      <c r="E74" s="2330"/>
      <c r="F74" s="2332"/>
      <c r="G74" s="2338"/>
      <c r="H74" s="2340"/>
      <c r="I74" s="2330"/>
      <c r="J74" s="2343"/>
      <c r="K74" s="2344"/>
      <c r="L74" s="42"/>
      <c r="M74" s="42"/>
      <c r="N74" s="776"/>
      <c r="O74" s="6"/>
      <c r="P74" s="6"/>
      <c r="Q74" s="6"/>
      <c r="R74" s="6"/>
      <c r="S74" s="6"/>
      <c r="T74" s="6"/>
      <c r="U74" s="6"/>
      <c r="V74" s="6"/>
      <c r="W74" s="6"/>
      <c r="X74" s="6"/>
    </row>
    <row r="75" spans="1:24" x14ac:dyDescent="0.25">
      <c r="A75" s="2320"/>
      <c r="B75" s="1427"/>
      <c r="C75" s="42"/>
      <c r="D75" s="42"/>
      <c r="E75" s="2330"/>
      <c r="F75" s="2332"/>
      <c r="G75" s="2338"/>
      <c r="H75" s="2340"/>
      <c r="I75" s="2330"/>
      <c r="J75" s="2343"/>
      <c r="K75" s="2344"/>
      <c r="L75" s="42"/>
      <c r="M75" s="42"/>
      <c r="N75" s="776"/>
      <c r="O75" s="6"/>
      <c r="P75" s="6"/>
      <c r="Q75" s="6"/>
      <c r="R75" s="6"/>
      <c r="S75" s="6"/>
      <c r="T75" s="6"/>
      <c r="U75" s="6"/>
      <c r="V75" s="6"/>
      <c r="W75" s="6"/>
      <c r="X75" s="6"/>
    </row>
    <row r="76" spans="1:24" x14ac:dyDescent="0.25">
      <c r="A76" s="2320"/>
      <c r="B76" s="1427"/>
      <c r="C76" s="42"/>
      <c r="D76" s="42"/>
      <c r="E76" s="766">
        <v>3</v>
      </c>
      <c r="F76" s="1429">
        <v>14</v>
      </c>
      <c r="G76" s="769">
        <v>100</v>
      </c>
      <c r="H76" s="770">
        <v>100</v>
      </c>
      <c r="I76" s="768">
        <v>2</v>
      </c>
      <c r="J76" s="2335">
        <f>G76-H76</f>
        <v>0</v>
      </c>
      <c r="K76" s="2336"/>
      <c r="L76" s="42"/>
      <c r="M76" s="42"/>
      <c r="N76" s="776"/>
      <c r="O76" s="6"/>
      <c r="P76" s="6"/>
      <c r="Q76" s="6"/>
      <c r="R76" s="6"/>
      <c r="S76" s="6"/>
      <c r="T76" s="6"/>
      <c r="U76" s="6"/>
      <c r="V76" s="6"/>
      <c r="W76" s="6"/>
      <c r="X76" s="6"/>
    </row>
    <row r="77" spans="1:24" x14ac:dyDescent="0.25">
      <c r="A77" s="2320"/>
      <c r="B77" s="1427"/>
      <c r="C77" s="42"/>
      <c r="D77" s="42"/>
      <c r="E77" s="766">
        <v>3</v>
      </c>
      <c r="F77" s="1429">
        <v>16</v>
      </c>
      <c r="G77" s="769">
        <v>123</v>
      </c>
      <c r="H77" s="770">
        <v>120</v>
      </c>
      <c r="I77" s="768">
        <v>2</v>
      </c>
      <c r="J77" s="2335">
        <f t="shared" ref="J77:J86" si="0">G77-H77</f>
        <v>3</v>
      </c>
      <c r="K77" s="2336"/>
      <c r="L77" s="42"/>
      <c r="M77" s="42"/>
      <c r="N77" s="776"/>
      <c r="O77" s="6"/>
      <c r="P77" s="6"/>
      <c r="Q77" s="6"/>
      <c r="R77" s="6"/>
      <c r="S77" s="6"/>
      <c r="T77" s="6"/>
      <c r="U77" s="6"/>
      <c r="V77" s="6"/>
      <c r="W77" s="6"/>
      <c r="X77" s="6"/>
    </row>
    <row r="78" spans="1:24" x14ac:dyDescent="0.25">
      <c r="A78" s="2320"/>
      <c r="B78" s="1427"/>
      <c r="C78" s="42"/>
      <c r="D78" s="42"/>
      <c r="E78" s="766">
        <v>3</v>
      </c>
      <c r="F78" s="1429">
        <v>18</v>
      </c>
      <c r="G78" s="769">
        <v>185</v>
      </c>
      <c r="H78" s="770">
        <v>150</v>
      </c>
      <c r="I78" s="767">
        <v>2.5</v>
      </c>
      <c r="J78" s="2335">
        <f t="shared" si="0"/>
        <v>35</v>
      </c>
      <c r="K78" s="2336"/>
      <c r="L78" s="42"/>
      <c r="M78" s="42"/>
      <c r="N78" s="776"/>
      <c r="O78" s="6"/>
      <c r="P78" s="6"/>
      <c r="Q78" s="6"/>
      <c r="R78" s="6"/>
      <c r="S78" s="6"/>
      <c r="T78" s="6"/>
      <c r="U78" s="6"/>
      <c r="V78" s="6"/>
      <c r="W78" s="6"/>
      <c r="X78" s="6"/>
    </row>
    <row r="79" spans="1:24" x14ac:dyDescent="0.25">
      <c r="A79" s="2320"/>
      <c r="B79" s="1427"/>
      <c r="C79" s="42"/>
      <c r="D79" s="42"/>
      <c r="E79" s="766">
        <v>3</v>
      </c>
      <c r="F79" s="1429">
        <v>20</v>
      </c>
      <c r="G79" s="769">
        <v>220</v>
      </c>
      <c r="H79" s="770">
        <v>200</v>
      </c>
      <c r="I79" s="767">
        <v>2.5</v>
      </c>
      <c r="J79" s="2335">
        <f t="shared" si="0"/>
        <v>20</v>
      </c>
      <c r="K79" s="2336"/>
      <c r="L79" s="42"/>
      <c r="M79" s="42"/>
      <c r="N79" s="776"/>
      <c r="O79" s="6"/>
      <c r="P79" s="6"/>
      <c r="Q79" s="6"/>
      <c r="R79" s="6"/>
      <c r="S79" s="6"/>
      <c r="T79" s="6"/>
      <c r="U79" s="6"/>
      <c r="V79" s="6"/>
      <c r="W79" s="6"/>
      <c r="X79" s="6"/>
    </row>
    <row r="80" spans="1:24" x14ac:dyDescent="0.25">
      <c r="A80" s="2320"/>
      <c r="B80" s="1427"/>
      <c r="C80" s="42"/>
      <c r="D80" s="42"/>
      <c r="E80" s="766">
        <v>3</v>
      </c>
      <c r="F80" s="1429">
        <v>22</v>
      </c>
      <c r="G80" s="769">
        <v>308</v>
      </c>
      <c r="H80" s="770">
        <v>250</v>
      </c>
      <c r="I80" s="768">
        <v>3</v>
      </c>
      <c r="J80" s="2335">
        <f t="shared" si="0"/>
        <v>58</v>
      </c>
      <c r="K80" s="2336"/>
      <c r="L80" s="42"/>
      <c r="M80" s="42"/>
      <c r="N80" s="776"/>
      <c r="O80" s="6"/>
      <c r="P80" s="6"/>
      <c r="Q80" s="6"/>
      <c r="R80" s="6"/>
      <c r="S80" s="6"/>
      <c r="T80" s="6"/>
      <c r="U80" s="6"/>
      <c r="V80" s="6"/>
      <c r="W80" s="6"/>
      <c r="X80" s="6"/>
    </row>
    <row r="81" spans="1:24" x14ac:dyDescent="0.25">
      <c r="A81" s="2320"/>
      <c r="B81" s="1427"/>
      <c r="C81" s="26"/>
      <c r="D81" s="26"/>
      <c r="E81" s="766">
        <v>3</v>
      </c>
      <c r="F81" s="1429">
        <v>24</v>
      </c>
      <c r="G81" s="769">
        <v>356</v>
      </c>
      <c r="H81" s="770">
        <v>300</v>
      </c>
      <c r="I81" s="768">
        <v>3</v>
      </c>
      <c r="J81" s="2335">
        <f t="shared" si="0"/>
        <v>56</v>
      </c>
      <c r="K81" s="2336"/>
      <c r="L81" s="26"/>
      <c r="M81" s="26"/>
      <c r="N81" s="777"/>
    </row>
    <row r="82" spans="1:24" x14ac:dyDescent="0.25">
      <c r="A82" s="2320"/>
      <c r="B82" s="1427"/>
      <c r="C82" s="26"/>
      <c r="D82" s="26"/>
      <c r="E82" s="766">
        <v>3</v>
      </c>
      <c r="F82" s="1429">
        <v>26</v>
      </c>
      <c r="G82" s="769">
        <v>407</v>
      </c>
      <c r="H82" s="770">
        <v>320</v>
      </c>
      <c r="I82" s="768">
        <v>3</v>
      </c>
      <c r="J82" s="2335">
        <f t="shared" si="0"/>
        <v>87</v>
      </c>
      <c r="K82" s="2336"/>
      <c r="L82" s="26"/>
      <c r="M82" s="26"/>
      <c r="N82" s="777"/>
    </row>
    <row r="83" spans="1:24" x14ac:dyDescent="0.25">
      <c r="A83" s="2320"/>
      <c r="B83" s="1427"/>
      <c r="C83" s="26"/>
      <c r="D83" s="26"/>
      <c r="E83" s="766">
        <v>3</v>
      </c>
      <c r="F83" s="1429">
        <v>28</v>
      </c>
      <c r="G83" s="769">
        <v>462</v>
      </c>
      <c r="H83" s="770">
        <v>350</v>
      </c>
      <c r="I83" s="768">
        <v>3</v>
      </c>
      <c r="J83" s="2335">
        <f t="shared" si="0"/>
        <v>112</v>
      </c>
      <c r="K83" s="2336"/>
      <c r="L83" s="26"/>
      <c r="M83" s="26"/>
      <c r="N83" s="777"/>
    </row>
    <row r="84" spans="1:24" x14ac:dyDescent="0.25">
      <c r="A84" s="2320"/>
      <c r="B84" s="1427"/>
      <c r="C84" s="26"/>
      <c r="D84" s="26"/>
      <c r="E84" s="766">
        <v>3</v>
      </c>
      <c r="F84" s="1429">
        <v>30</v>
      </c>
      <c r="G84" s="769">
        <v>519</v>
      </c>
      <c r="H84" s="770">
        <v>400</v>
      </c>
      <c r="I84" s="768">
        <v>3</v>
      </c>
      <c r="J84" s="2335">
        <f t="shared" si="0"/>
        <v>119</v>
      </c>
      <c r="K84" s="2336"/>
      <c r="L84" s="26"/>
      <c r="M84" s="26"/>
      <c r="N84" s="777"/>
    </row>
    <row r="85" spans="1:24" ht="15.75" thickBot="1" x14ac:dyDescent="0.3">
      <c r="A85" s="2320"/>
      <c r="B85" s="1427"/>
      <c r="C85" s="26"/>
      <c r="D85" s="26"/>
      <c r="E85" s="766">
        <v>3</v>
      </c>
      <c r="F85" s="1429">
        <v>32</v>
      </c>
      <c r="G85" s="769">
        <v>580</v>
      </c>
      <c r="H85" s="770">
        <v>450</v>
      </c>
      <c r="I85" s="768">
        <v>3</v>
      </c>
      <c r="J85" s="2335">
        <f t="shared" si="0"/>
        <v>130</v>
      </c>
      <c r="K85" s="2336"/>
      <c r="L85" s="26"/>
      <c r="M85" s="26"/>
      <c r="N85" s="777"/>
    </row>
    <row r="86" spans="1:24" ht="15.75" thickBot="1" x14ac:dyDescent="0.3">
      <c r="A86" s="2320"/>
      <c r="B86" s="1427"/>
      <c r="C86" s="26"/>
      <c r="D86" s="26"/>
      <c r="E86" s="771">
        <v>3</v>
      </c>
      <c r="F86" s="1430">
        <v>34</v>
      </c>
      <c r="G86" s="772">
        <v>752</v>
      </c>
      <c r="H86" s="773">
        <v>500</v>
      </c>
      <c r="I86" s="774">
        <v>3.5</v>
      </c>
      <c r="J86" s="2347">
        <f t="shared" si="0"/>
        <v>252</v>
      </c>
      <c r="K86" s="2348"/>
      <c r="L86" s="26"/>
      <c r="M86" s="26"/>
      <c r="N86" s="777"/>
    </row>
    <row r="87" spans="1:24" x14ac:dyDescent="0.25">
      <c r="A87" s="2320"/>
      <c r="B87" s="1427"/>
      <c r="C87" s="26"/>
      <c r="D87" s="26"/>
      <c r="E87" s="2349" t="s">
        <v>585</v>
      </c>
      <c r="F87" s="2350"/>
      <c r="G87" s="2350"/>
      <c r="H87" s="2350"/>
      <c r="I87" s="2350"/>
      <c r="J87" s="2350"/>
      <c r="K87" s="2351"/>
      <c r="L87" s="26"/>
      <c r="M87" s="26"/>
      <c r="N87" s="777"/>
    </row>
    <row r="88" spans="1:24" x14ac:dyDescent="0.25">
      <c r="A88" s="2320"/>
      <c r="B88" s="1427"/>
      <c r="C88" s="26"/>
      <c r="D88" s="26"/>
      <c r="E88" s="2352"/>
      <c r="F88" s="2353"/>
      <c r="G88" s="2353"/>
      <c r="H88" s="2353"/>
      <c r="I88" s="2353"/>
      <c r="J88" s="2353"/>
      <c r="K88" s="2354"/>
      <c r="L88" s="26"/>
      <c r="M88" s="26"/>
      <c r="N88" s="777"/>
    </row>
    <row r="89" spans="1:24" x14ac:dyDescent="0.25">
      <c r="A89" s="2320"/>
      <c r="B89" s="1427"/>
      <c r="C89" s="26"/>
      <c r="D89" s="26"/>
      <c r="E89" s="2355"/>
      <c r="F89" s="2356"/>
      <c r="G89" s="2356"/>
      <c r="H89" s="2356"/>
      <c r="I89" s="2356"/>
      <c r="J89" s="2356"/>
      <c r="K89" s="2357"/>
      <c r="L89" s="26"/>
      <c r="M89" s="26"/>
      <c r="N89" s="777"/>
    </row>
    <row r="90" spans="1:24" x14ac:dyDescent="0.25">
      <c r="A90" s="2321"/>
      <c r="B90" s="1428"/>
      <c r="C90" s="775"/>
      <c r="D90" s="775"/>
      <c r="E90" s="775"/>
      <c r="F90" s="775"/>
      <c r="G90" s="775"/>
      <c r="H90" s="775"/>
      <c r="I90" s="775"/>
      <c r="J90" s="775"/>
      <c r="K90" s="775"/>
      <c r="L90" s="775"/>
      <c r="M90" s="775"/>
      <c r="N90" s="778"/>
    </row>
    <row r="92" spans="1:24" x14ac:dyDescent="0.25">
      <c r="A92" s="2319" t="s">
        <v>0</v>
      </c>
      <c r="B92" s="1846" t="s">
        <v>240</v>
      </c>
      <c r="C92" s="1846"/>
      <c r="D92" s="1846"/>
      <c r="E92" s="1846"/>
      <c r="F92" s="1846"/>
      <c r="G92" s="1846"/>
      <c r="H92" s="1846"/>
      <c r="I92" s="1846"/>
      <c r="J92" s="1846"/>
      <c r="K92" s="1846"/>
      <c r="L92" s="1846"/>
      <c r="M92" s="1846"/>
      <c r="N92" s="1846"/>
      <c r="O92" s="6"/>
      <c r="P92" s="6"/>
      <c r="Q92" s="6"/>
      <c r="R92" s="6"/>
      <c r="S92" s="6"/>
      <c r="T92" s="6"/>
      <c r="U92" s="6"/>
      <c r="V92" s="6"/>
      <c r="W92" s="6"/>
      <c r="X92" s="6"/>
    </row>
    <row r="93" spans="1:24" x14ac:dyDescent="0.25">
      <c r="A93" s="2030"/>
      <c r="B93" s="1846"/>
      <c r="C93" s="1846"/>
      <c r="D93" s="1846"/>
      <c r="E93" s="1846"/>
      <c r="F93" s="1846"/>
      <c r="G93" s="1846"/>
      <c r="H93" s="1846"/>
      <c r="I93" s="1846"/>
      <c r="J93" s="1846"/>
      <c r="K93" s="1846"/>
      <c r="L93" s="1846"/>
      <c r="M93" s="1846"/>
      <c r="N93" s="1846"/>
      <c r="O93" s="6"/>
      <c r="P93" s="6"/>
      <c r="Q93" s="6"/>
      <c r="R93" s="6"/>
      <c r="S93" s="6"/>
      <c r="T93" s="6"/>
      <c r="U93" s="6"/>
      <c r="V93" s="6"/>
      <c r="W93" s="6"/>
      <c r="X93" s="6"/>
    </row>
    <row r="94" spans="1:24" x14ac:dyDescent="0.25">
      <c r="A94" s="2030"/>
      <c r="B94" s="1846"/>
      <c r="C94" s="1846"/>
      <c r="D94" s="1846"/>
      <c r="E94" s="1846"/>
      <c r="F94" s="1846"/>
      <c r="G94" s="1846"/>
      <c r="H94" s="1846"/>
      <c r="I94" s="1846"/>
      <c r="J94" s="1846"/>
      <c r="K94" s="1846"/>
      <c r="L94" s="1846"/>
      <c r="M94" s="1846"/>
      <c r="N94" s="1846"/>
      <c r="O94" s="6"/>
      <c r="P94" s="6"/>
      <c r="Q94" s="6"/>
      <c r="R94" s="6"/>
      <c r="S94" s="6"/>
      <c r="T94" s="6"/>
      <c r="U94" s="6"/>
      <c r="V94" s="6"/>
      <c r="W94" s="6"/>
      <c r="X94" s="6"/>
    </row>
    <row r="95" spans="1:24" x14ac:dyDescent="0.25">
      <c r="A95" s="2373" t="s">
        <v>240</v>
      </c>
      <c r="B95" s="1436"/>
      <c r="C95" s="1999" t="s">
        <v>17</v>
      </c>
      <c r="D95" s="1999"/>
      <c r="E95" s="1999"/>
      <c r="F95" s="1999"/>
      <c r="G95" s="1999"/>
      <c r="H95" s="1999"/>
      <c r="I95" s="1999"/>
      <c r="J95" s="1999"/>
      <c r="K95" s="1999"/>
      <c r="L95" s="1999"/>
      <c r="M95" s="1999"/>
      <c r="N95" s="218"/>
      <c r="O95" s="6"/>
      <c r="P95" s="6"/>
      <c r="Q95" s="6"/>
      <c r="R95" s="6"/>
      <c r="S95" s="6"/>
      <c r="T95" s="6"/>
      <c r="U95" s="6"/>
      <c r="V95" s="6"/>
      <c r="W95" s="6"/>
      <c r="X95" s="6"/>
    </row>
    <row r="96" spans="1:24" x14ac:dyDescent="0.25">
      <c r="A96" s="2373"/>
      <c r="B96" s="1436"/>
      <c r="C96" s="1999"/>
      <c r="D96" s="1999"/>
      <c r="E96" s="1999"/>
      <c r="F96" s="1999"/>
      <c r="G96" s="1999"/>
      <c r="H96" s="1999"/>
      <c r="I96" s="1999"/>
      <c r="J96" s="1999"/>
      <c r="K96" s="1999"/>
      <c r="L96" s="1999"/>
      <c r="M96" s="1999"/>
      <c r="N96" s="218"/>
      <c r="O96" s="6"/>
      <c r="P96" s="6"/>
      <c r="Q96" s="6"/>
      <c r="R96" s="6"/>
      <c r="S96" s="6"/>
      <c r="T96" s="6"/>
      <c r="U96" s="6"/>
      <c r="V96" s="6"/>
      <c r="W96" s="6"/>
      <c r="X96" s="6"/>
    </row>
    <row r="97" spans="1:24" ht="18.75" x14ac:dyDescent="0.25">
      <c r="A97" s="2373"/>
      <c r="B97" s="1436"/>
      <c r="C97" s="197"/>
      <c r="D97" s="2374" t="s">
        <v>119</v>
      </c>
      <c r="E97" s="2374"/>
      <c r="F97" s="2374" t="s">
        <v>118</v>
      </c>
      <c r="G97" s="2374"/>
      <c r="H97" s="2374" t="s">
        <v>120</v>
      </c>
      <c r="I97" s="2374"/>
      <c r="J97" s="2375" t="s">
        <v>241</v>
      </c>
      <c r="K97" s="2375"/>
      <c r="L97" s="2376" t="s">
        <v>136</v>
      </c>
      <c r="M97" s="2376"/>
      <c r="N97" s="218"/>
      <c r="O97" s="6"/>
      <c r="P97" s="6"/>
      <c r="Q97" s="6"/>
      <c r="R97" s="6"/>
      <c r="S97" s="6"/>
      <c r="T97" s="6"/>
      <c r="U97" s="6"/>
      <c r="V97" s="6"/>
      <c r="W97" s="6"/>
      <c r="X97" s="6"/>
    </row>
    <row r="98" spans="1:24" x14ac:dyDescent="0.25">
      <c r="A98" s="2373"/>
      <c r="B98" s="1436"/>
      <c r="C98" s="2345" t="s">
        <v>1</v>
      </c>
      <c r="D98" s="1934">
        <v>1</v>
      </c>
      <c r="E98" s="1934"/>
      <c r="F98" s="2346">
        <v>26</v>
      </c>
      <c r="G98" s="2346"/>
      <c r="H98" s="2346">
        <v>4</v>
      </c>
      <c r="I98" s="2346"/>
      <c r="J98" s="2366">
        <f>(J103/L103)*L98</f>
        <v>0.47499999999999998</v>
      </c>
      <c r="K98" s="2366"/>
      <c r="L98" s="2367">
        <f>(((F98/2)*(F98/2)*PI())*H98)*D98</f>
        <v>2123.7166338267002</v>
      </c>
      <c r="M98" s="2367"/>
      <c r="N98" s="218"/>
      <c r="O98" s="6"/>
      <c r="P98" s="6"/>
      <c r="Q98" s="6"/>
      <c r="R98" s="6"/>
      <c r="S98" s="6"/>
      <c r="T98" s="6"/>
      <c r="U98" s="6"/>
      <c r="V98" s="6"/>
      <c r="W98" s="6"/>
      <c r="X98" s="6"/>
    </row>
    <row r="99" spans="1:24" x14ac:dyDescent="0.25">
      <c r="A99" s="2373"/>
      <c r="B99" s="1436"/>
      <c r="C99" s="2345"/>
      <c r="D99" s="1934"/>
      <c r="E99" s="1934"/>
      <c r="F99" s="2346"/>
      <c r="G99" s="2346"/>
      <c r="H99" s="2346"/>
      <c r="I99" s="2346"/>
      <c r="J99" s="2366"/>
      <c r="K99" s="2366"/>
      <c r="L99" s="2367"/>
      <c r="M99" s="2367"/>
      <c r="N99" s="218"/>
      <c r="O99" s="6"/>
      <c r="P99" s="6"/>
      <c r="Q99" s="6"/>
      <c r="R99" s="6"/>
      <c r="S99" s="6"/>
      <c r="T99" s="6"/>
      <c r="U99" s="6"/>
      <c r="V99" s="6"/>
      <c r="W99" s="6"/>
      <c r="X99" s="6"/>
    </row>
    <row r="100" spans="1:24" ht="21.75" thickBot="1" x14ac:dyDescent="0.3">
      <c r="A100" s="2373"/>
      <c r="B100" s="1436"/>
      <c r="C100" s="1431"/>
      <c r="D100" s="215"/>
      <c r="E100" s="215"/>
      <c r="F100" s="84"/>
      <c r="G100" s="84"/>
      <c r="H100" s="84"/>
      <c r="I100" s="84"/>
      <c r="J100" s="216"/>
      <c r="K100" s="216"/>
      <c r="L100" s="682"/>
      <c r="M100" s="682"/>
      <c r="N100" s="218"/>
      <c r="O100" s="6"/>
      <c r="P100" s="6"/>
      <c r="Q100" s="6"/>
      <c r="R100" s="6"/>
      <c r="S100" s="6"/>
      <c r="T100" s="6"/>
      <c r="U100" s="6"/>
      <c r="V100" s="6"/>
      <c r="W100" s="6"/>
      <c r="X100" s="6"/>
    </row>
    <row r="101" spans="1:24" x14ac:dyDescent="0.25">
      <c r="A101" s="2373"/>
      <c r="B101" s="1436"/>
      <c r="C101" s="2368" t="s">
        <v>16</v>
      </c>
      <c r="D101" s="2368"/>
      <c r="E101" s="2368"/>
      <c r="F101" s="2368"/>
      <c r="G101" s="2368"/>
      <c r="H101" s="2368"/>
      <c r="I101" s="2368"/>
      <c r="J101" s="2368"/>
      <c r="K101" s="2368"/>
      <c r="L101" s="2368"/>
      <c r="M101" s="2368"/>
      <c r="N101" s="218"/>
      <c r="O101" s="6"/>
      <c r="P101" s="6"/>
      <c r="Q101" s="6"/>
      <c r="R101" s="6"/>
      <c r="S101" s="6"/>
      <c r="T101" s="6"/>
      <c r="U101" s="6"/>
      <c r="V101" s="6"/>
      <c r="W101" s="6"/>
      <c r="X101" s="6"/>
    </row>
    <row r="102" spans="1:24" x14ac:dyDescent="0.25">
      <c r="A102" s="2373"/>
      <c r="B102" s="1436"/>
      <c r="C102" s="1982"/>
      <c r="D102" s="1982"/>
      <c r="E102" s="1982"/>
      <c r="F102" s="1982"/>
      <c r="G102" s="1982"/>
      <c r="H102" s="1982"/>
      <c r="I102" s="1982"/>
      <c r="J102" s="1982"/>
      <c r="K102" s="1982"/>
      <c r="L102" s="1982"/>
      <c r="M102" s="1982"/>
      <c r="N102" s="218"/>
      <c r="O102" s="6"/>
      <c r="P102" s="6"/>
      <c r="Q102" s="6"/>
      <c r="R102" s="6"/>
      <c r="S102" s="6"/>
      <c r="T102" s="6"/>
      <c r="U102" s="6"/>
      <c r="V102" s="6"/>
      <c r="W102" s="6"/>
      <c r="X102" s="6"/>
    </row>
    <row r="103" spans="1:24" x14ac:dyDescent="0.25">
      <c r="A103" s="2373"/>
      <c r="B103" s="1436"/>
      <c r="C103" s="2369" t="s">
        <v>2</v>
      </c>
      <c r="D103" s="2370">
        <v>1</v>
      </c>
      <c r="E103" s="2370"/>
      <c r="F103" s="2371">
        <v>26</v>
      </c>
      <c r="G103" s="2371"/>
      <c r="H103" s="2371">
        <v>4</v>
      </c>
      <c r="I103" s="2371"/>
      <c r="J103" s="2372">
        <v>0.47499999999999998</v>
      </c>
      <c r="K103" s="2372"/>
      <c r="L103" s="2367">
        <f>(((F103/2)*(F103/2)*PI())*H103)*D103</f>
        <v>2123.7166338267002</v>
      </c>
      <c r="M103" s="2367"/>
      <c r="N103" s="218"/>
      <c r="O103" s="6"/>
      <c r="P103" s="6"/>
      <c r="Q103" s="6"/>
      <c r="R103" s="6"/>
      <c r="S103" s="6"/>
      <c r="T103" s="6"/>
      <c r="U103" s="6"/>
      <c r="V103" s="6"/>
      <c r="W103" s="6"/>
      <c r="X103" s="6"/>
    </row>
    <row r="104" spans="1:24" x14ac:dyDescent="0.25">
      <c r="A104" s="2373"/>
      <c r="B104" s="1436"/>
      <c r="C104" s="2369"/>
      <c r="D104" s="2370"/>
      <c r="E104" s="2370"/>
      <c r="F104" s="2371"/>
      <c r="G104" s="2371"/>
      <c r="H104" s="2371"/>
      <c r="I104" s="2371"/>
      <c r="J104" s="2372"/>
      <c r="K104" s="2372"/>
      <c r="L104" s="2367"/>
      <c r="M104" s="2367"/>
      <c r="N104" s="218"/>
      <c r="O104" s="6"/>
      <c r="P104" s="6"/>
      <c r="Q104" s="6"/>
      <c r="R104" s="6"/>
      <c r="S104" s="6"/>
      <c r="T104" s="6"/>
      <c r="U104" s="6"/>
      <c r="V104" s="6"/>
      <c r="W104" s="6"/>
      <c r="X104" s="6"/>
    </row>
    <row r="105" spans="1:24" ht="19.5" thickBot="1" x14ac:dyDescent="0.3">
      <c r="A105" s="2373"/>
      <c r="B105" s="1436"/>
      <c r="C105" s="2358" t="s">
        <v>259</v>
      </c>
      <c r="D105" s="2358"/>
      <c r="E105" s="2358"/>
      <c r="F105" s="2358"/>
      <c r="G105" s="2358"/>
      <c r="H105" s="2358"/>
      <c r="I105" s="2358"/>
      <c r="J105" s="2358"/>
      <c r="K105" s="2358"/>
      <c r="L105" s="217"/>
      <c r="M105" s="42"/>
      <c r="N105" s="218"/>
      <c r="O105" s="6"/>
      <c r="P105" s="6"/>
      <c r="Q105" s="6"/>
      <c r="R105" s="6"/>
      <c r="S105" s="6"/>
      <c r="T105" s="6"/>
      <c r="U105" s="6"/>
      <c r="V105" s="6"/>
      <c r="W105" s="6"/>
      <c r="X105" s="6"/>
    </row>
    <row r="106" spans="1:24" x14ac:dyDescent="0.25">
      <c r="A106" s="2373"/>
      <c r="B106" s="1436"/>
      <c r="C106" s="965"/>
      <c r="D106" s="219"/>
      <c r="E106" s="220"/>
      <c r="F106" s="221"/>
      <c r="G106" s="220"/>
      <c r="H106" s="221"/>
      <c r="I106" s="220"/>
      <c r="J106" s="221"/>
      <c r="K106" s="220"/>
      <c r="L106" s="221"/>
      <c r="M106" s="220"/>
      <c r="N106" s="218"/>
      <c r="O106" s="6"/>
      <c r="P106" s="6"/>
      <c r="Q106" s="6"/>
      <c r="R106" s="6"/>
      <c r="S106" s="6"/>
      <c r="T106" s="6"/>
      <c r="U106" s="6"/>
      <c r="V106" s="6"/>
      <c r="W106" s="6"/>
      <c r="X106" s="6"/>
    </row>
    <row r="107" spans="1:24" ht="15.75" x14ac:dyDescent="0.25">
      <c r="A107" s="2373"/>
      <c r="B107" s="1436"/>
      <c r="C107" s="1431" t="s">
        <v>1</v>
      </c>
      <c r="D107" s="223" t="s">
        <v>260</v>
      </c>
      <c r="E107" s="224"/>
      <c r="F107" s="225"/>
      <c r="G107" s="224"/>
      <c r="H107" s="225"/>
      <c r="I107" s="224"/>
      <c r="J107" s="225"/>
      <c r="K107" s="224"/>
      <c r="L107" s="225"/>
      <c r="M107" s="224"/>
      <c r="N107" s="218"/>
      <c r="O107" s="6"/>
      <c r="P107" s="6"/>
      <c r="Q107" s="6"/>
      <c r="R107" s="6"/>
      <c r="S107" s="6"/>
      <c r="T107" s="6"/>
      <c r="U107" s="6"/>
      <c r="V107" s="6"/>
      <c r="W107" s="6"/>
      <c r="X107" s="6"/>
    </row>
    <row r="108" spans="1:24" ht="15.75" x14ac:dyDescent="0.25">
      <c r="A108" s="2373"/>
      <c r="B108" s="1436"/>
      <c r="C108" s="1431"/>
      <c r="D108" s="223"/>
      <c r="E108" s="224"/>
      <c r="F108" s="225"/>
      <c r="G108" s="224"/>
      <c r="H108" s="225"/>
      <c r="I108" s="224"/>
      <c r="J108" s="225"/>
      <c r="K108" s="224"/>
      <c r="L108" s="225"/>
      <c r="M108" s="224"/>
      <c r="N108" s="218"/>
      <c r="O108" s="6"/>
      <c r="P108" s="6"/>
      <c r="Q108" s="6"/>
      <c r="R108" s="6"/>
      <c r="S108" s="6"/>
      <c r="T108" s="6"/>
      <c r="U108" s="6"/>
      <c r="V108" s="6"/>
      <c r="W108" s="6"/>
      <c r="X108" s="6"/>
    </row>
    <row r="109" spans="1:24" x14ac:dyDescent="0.25">
      <c r="A109" s="2373"/>
      <c r="B109" s="1436"/>
      <c r="C109" s="2359" t="s">
        <v>2</v>
      </c>
      <c r="D109" s="2360" t="s">
        <v>261</v>
      </c>
      <c r="E109" s="2360"/>
      <c r="F109" s="2360"/>
      <c r="G109" s="2360"/>
      <c r="H109" s="2360"/>
      <c r="I109" s="2360"/>
      <c r="J109" s="2360"/>
      <c r="K109" s="2360"/>
      <c r="L109" s="2360"/>
      <c r="M109" s="2360"/>
      <c r="N109" s="218"/>
      <c r="O109" s="6"/>
      <c r="P109" s="6"/>
      <c r="Q109" s="6"/>
      <c r="R109" s="6"/>
      <c r="S109" s="6"/>
      <c r="T109" s="6"/>
      <c r="U109" s="6"/>
      <c r="V109" s="6"/>
      <c r="W109" s="6"/>
      <c r="X109" s="6"/>
    </row>
    <row r="110" spans="1:24" x14ac:dyDescent="0.25">
      <c r="A110" s="2373"/>
      <c r="B110" s="1436"/>
      <c r="C110" s="2359"/>
      <c r="D110" s="2360"/>
      <c r="E110" s="2360"/>
      <c r="F110" s="2360"/>
      <c r="G110" s="2360"/>
      <c r="H110" s="2360"/>
      <c r="I110" s="2360"/>
      <c r="J110" s="2360"/>
      <c r="K110" s="2360"/>
      <c r="L110" s="2360"/>
      <c r="M110" s="2360"/>
      <c r="N110" s="218"/>
      <c r="O110" s="6"/>
      <c r="P110" s="6"/>
      <c r="Q110" s="6"/>
      <c r="R110" s="6"/>
      <c r="S110" s="6"/>
      <c r="T110" s="6"/>
      <c r="U110" s="6"/>
      <c r="V110" s="6"/>
      <c r="W110" s="6"/>
      <c r="X110" s="6"/>
    </row>
    <row r="111" spans="1:24" x14ac:dyDescent="0.25">
      <c r="A111" s="2373"/>
      <c r="B111" s="1436"/>
      <c r="C111" s="2359"/>
      <c r="D111" s="2360"/>
      <c r="E111" s="2360"/>
      <c r="F111" s="2360"/>
      <c r="G111" s="2360"/>
      <c r="H111" s="2360"/>
      <c r="I111" s="2360"/>
      <c r="J111" s="2360"/>
      <c r="K111" s="2360"/>
      <c r="L111" s="2360"/>
      <c r="M111" s="2360"/>
      <c r="N111" s="218"/>
      <c r="O111" s="6"/>
      <c r="P111" s="6"/>
      <c r="Q111" s="6"/>
      <c r="R111" s="6"/>
      <c r="S111" s="6"/>
      <c r="T111" s="6"/>
      <c r="U111" s="6"/>
      <c r="V111" s="6"/>
      <c r="W111" s="6"/>
      <c r="X111" s="6"/>
    </row>
    <row r="112" spans="1:24" ht="15.75" thickBot="1" x14ac:dyDescent="0.3">
      <c r="A112" s="2373"/>
      <c r="B112" s="1436"/>
      <c r="C112" s="1432"/>
      <c r="D112" s="2361"/>
      <c r="E112" s="2361"/>
      <c r="F112" s="2361"/>
      <c r="G112" s="2361"/>
      <c r="H112" s="2361"/>
      <c r="I112" s="2361"/>
      <c r="J112" s="2361"/>
      <c r="K112" s="2361"/>
      <c r="L112" s="2361"/>
      <c r="M112" s="2361"/>
      <c r="N112" s="218"/>
      <c r="O112" s="6"/>
      <c r="P112" s="6"/>
      <c r="Q112" s="6"/>
      <c r="R112" s="6"/>
      <c r="S112" s="6"/>
      <c r="T112" s="6"/>
      <c r="U112" s="6"/>
      <c r="V112" s="6"/>
      <c r="W112" s="6"/>
      <c r="X112" s="6"/>
    </row>
    <row r="113" spans="1:24" x14ac:dyDescent="0.25">
      <c r="A113" s="2373"/>
      <c r="B113" s="1436"/>
      <c r="C113" s="2362" t="s">
        <v>159</v>
      </c>
      <c r="D113" s="2362"/>
      <c r="E113" s="2362"/>
      <c r="F113" s="2362"/>
      <c r="G113" s="2362"/>
      <c r="H113" s="2362"/>
      <c r="I113" s="2362"/>
      <c r="J113" s="2362"/>
      <c r="K113" s="2362"/>
      <c r="L113" s="2362"/>
      <c r="M113" s="2362"/>
      <c r="N113" s="218"/>
      <c r="O113" s="6"/>
      <c r="P113" s="6"/>
      <c r="Q113" s="6"/>
      <c r="R113" s="6"/>
      <c r="S113" s="6"/>
      <c r="T113" s="6"/>
      <c r="U113" s="6"/>
      <c r="V113" s="6"/>
      <c r="W113" s="6"/>
      <c r="X113" s="6"/>
    </row>
    <row r="114" spans="1:24" x14ac:dyDescent="0.25">
      <c r="A114" s="2373"/>
      <c r="B114" s="1436"/>
      <c r="C114" s="2363"/>
      <c r="D114" s="2363"/>
      <c r="E114" s="2363"/>
      <c r="F114" s="2363"/>
      <c r="G114" s="2363"/>
      <c r="H114" s="2363"/>
      <c r="I114" s="2363"/>
      <c r="J114" s="2363"/>
      <c r="K114" s="2363"/>
      <c r="L114" s="2363"/>
      <c r="M114" s="2363"/>
      <c r="N114" s="218"/>
      <c r="O114" s="6"/>
      <c r="P114" s="6"/>
      <c r="Q114" s="6"/>
      <c r="R114" s="6"/>
      <c r="S114" s="6"/>
      <c r="T114" s="6"/>
      <c r="U114" s="6"/>
      <c r="V114" s="6"/>
      <c r="W114" s="6"/>
      <c r="X114" s="6"/>
    </row>
    <row r="115" spans="1:24" ht="15.75" x14ac:dyDescent="0.25">
      <c r="A115" s="2373"/>
      <c r="B115" s="1436"/>
      <c r="C115" s="1433" t="s">
        <v>145</v>
      </c>
      <c r="D115" s="226"/>
      <c r="E115" s="42"/>
      <c r="F115" s="226"/>
      <c r="G115" s="42"/>
      <c r="H115" s="226"/>
      <c r="I115" s="1042" t="s">
        <v>146</v>
      </c>
      <c r="J115" s="227">
        <f>SUM(D116:D117,G116:G117,J116:J117)</f>
        <v>0.47500000000000003</v>
      </c>
      <c r="K115" s="42"/>
      <c r="L115" s="42"/>
      <c r="M115" s="42"/>
      <c r="N115" s="218"/>
      <c r="O115" s="6"/>
      <c r="P115" s="6"/>
      <c r="Q115" s="6"/>
      <c r="R115" s="6"/>
      <c r="S115" s="6"/>
      <c r="T115" s="6"/>
      <c r="U115" s="6"/>
      <c r="V115" s="6"/>
      <c r="W115" s="6"/>
      <c r="X115" s="6"/>
    </row>
    <row r="116" spans="1:24" x14ac:dyDescent="0.25">
      <c r="A116" s="2373"/>
      <c r="B116" s="1436"/>
      <c r="C116" s="1043" t="s">
        <v>104</v>
      </c>
      <c r="D116" s="228">
        <v>0.25</v>
      </c>
      <c r="E116" s="42"/>
      <c r="F116" s="1043" t="s">
        <v>42</v>
      </c>
      <c r="G116" s="228">
        <v>5.0000000000000001E-3</v>
      </c>
      <c r="H116" s="42"/>
      <c r="I116" s="1044" t="s">
        <v>44</v>
      </c>
      <c r="J116" s="228">
        <v>2.5000000000000001E-2</v>
      </c>
      <c r="K116" s="42"/>
      <c r="L116" s="42"/>
      <c r="M116" s="42"/>
      <c r="N116" s="218"/>
      <c r="O116" s="6"/>
      <c r="P116" s="6"/>
      <c r="Q116" s="6"/>
      <c r="R116" s="6"/>
      <c r="S116" s="6"/>
      <c r="T116" s="6"/>
      <c r="U116" s="6"/>
      <c r="V116" s="6"/>
      <c r="W116" s="6"/>
      <c r="X116" s="6"/>
    </row>
    <row r="117" spans="1:24" x14ac:dyDescent="0.25">
      <c r="A117" s="2373"/>
      <c r="B117" s="1436"/>
      <c r="C117" s="1043" t="s">
        <v>14</v>
      </c>
      <c r="D117" s="228">
        <v>0.125</v>
      </c>
      <c r="E117" s="42"/>
      <c r="F117" s="1043" t="s">
        <v>147</v>
      </c>
      <c r="G117" s="228">
        <v>0.02</v>
      </c>
      <c r="H117" s="42"/>
      <c r="I117" s="1043" t="s">
        <v>148</v>
      </c>
      <c r="J117" s="228">
        <v>0.05</v>
      </c>
      <c r="K117" s="42"/>
      <c r="L117" s="42"/>
      <c r="M117" s="42"/>
      <c r="N117" s="218"/>
      <c r="O117" s="6"/>
      <c r="P117" s="6"/>
      <c r="Q117" s="6"/>
      <c r="R117" s="6"/>
      <c r="S117" s="6"/>
      <c r="T117" s="6"/>
      <c r="U117" s="6"/>
      <c r="V117" s="6"/>
      <c r="W117" s="6"/>
      <c r="X117" s="6"/>
    </row>
    <row r="118" spans="1:24" x14ac:dyDescent="0.25">
      <c r="A118" s="2373"/>
      <c r="B118" s="1436"/>
      <c r="C118" s="1434" t="s">
        <v>96</v>
      </c>
      <c r="D118" s="229"/>
      <c r="E118" s="230"/>
      <c r="F118" s="229"/>
      <c r="G118" s="230"/>
      <c r="H118" s="229"/>
      <c r="I118" s="230"/>
      <c r="J118" s="229"/>
      <c r="K118" s="230"/>
      <c r="L118" s="229"/>
      <c r="M118" s="230"/>
      <c r="N118" s="218"/>
      <c r="O118" s="6"/>
      <c r="P118" s="6"/>
      <c r="Q118" s="6"/>
      <c r="R118" s="6"/>
      <c r="S118" s="6"/>
      <c r="T118" s="6"/>
      <c r="U118" s="6"/>
      <c r="V118" s="6"/>
      <c r="W118" s="6"/>
      <c r="X118" s="6"/>
    </row>
    <row r="119" spans="1:24" x14ac:dyDescent="0.25">
      <c r="A119" s="2373"/>
      <c r="B119" s="1436"/>
      <c r="C119" s="1435" t="s">
        <v>258</v>
      </c>
      <c r="D119" s="232"/>
      <c r="E119" s="233"/>
      <c r="F119" s="234"/>
      <c r="G119" s="233"/>
      <c r="H119" s="234"/>
      <c r="I119" s="233"/>
      <c r="J119" s="234"/>
      <c r="K119" s="233"/>
      <c r="L119" s="234"/>
      <c r="M119" s="233"/>
      <c r="N119" s="218"/>
      <c r="O119" s="6"/>
      <c r="P119" s="6"/>
      <c r="Q119" s="6"/>
      <c r="R119" s="6"/>
      <c r="S119" s="6"/>
      <c r="T119" s="6"/>
      <c r="U119" s="6"/>
      <c r="V119" s="6"/>
      <c r="W119" s="6"/>
      <c r="X119" s="6"/>
    </row>
    <row r="120" spans="1:24" x14ac:dyDescent="0.25">
      <c r="A120" s="2373"/>
      <c r="B120" s="1436"/>
      <c r="C120" s="2364" t="s">
        <v>9</v>
      </c>
      <c r="D120" s="2364"/>
      <c r="E120" s="2364"/>
      <c r="F120" s="2364"/>
      <c r="G120" s="2364"/>
      <c r="H120" s="2364"/>
      <c r="I120" s="2364"/>
      <c r="J120" s="2364"/>
      <c r="K120" s="2364"/>
      <c r="L120" s="2364"/>
      <c r="M120" s="2364"/>
      <c r="N120" s="218"/>
      <c r="O120" s="6"/>
      <c r="P120" s="6"/>
      <c r="Q120" s="6"/>
      <c r="R120" s="6"/>
      <c r="S120" s="6"/>
      <c r="T120" s="6"/>
      <c r="U120" s="6"/>
      <c r="V120" s="6"/>
      <c r="W120" s="6"/>
      <c r="X120" s="6"/>
    </row>
    <row r="121" spans="1:24" ht="15.75" thickBot="1" x14ac:dyDescent="0.3">
      <c r="A121" s="2373"/>
      <c r="B121" s="1437"/>
      <c r="C121" s="2365"/>
      <c r="D121" s="2365"/>
      <c r="E121" s="2365"/>
      <c r="F121" s="2365"/>
      <c r="G121" s="2365"/>
      <c r="H121" s="2365"/>
      <c r="I121" s="2365"/>
      <c r="J121" s="2365"/>
      <c r="K121" s="2365"/>
      <c r="L121" s="2365"/>
      <c r="M121" s="2365"/>
      <c r="N121" s="253"/>
      <c r="O121" s="6"/>
      <c r="P121" s="6"/>
      <c r="Q121" s="6"/>
      <c r="R121" s="6"/>
      <c r="S121" s="6"/>
      <c r="T121" s="6"/>
      <c r="U121" s="6"/>
      <c r="V121" s="6"/>
      <c r="W121" s="6"/>
      <c r="X121" s="6"/>
    </row>
    <row r="123" spans="1:24" x14ac:dyDescent="0.25">
      <c r="A123" s="2319" t="s">
        <v>0</v>
      </c>
      <c r="B123" s="1898" t="s">
        <v>382</v>
      </c>
      <c r="C123" s="1898"/>
      <c r="D123" s="1898"/>
      <c r="E123" s="1898"/>
      <c r="F123" s="1898"/>
      <c r="G123" s="1898"/>
      <c r="H123" s="1898"/>
      <c r="I123" s="1898"/>
      <c r="J123" s="1898"/>
      <c r="K123" s="1898"/>
      <c r="L123" s="1898"/>
      <c r="M123" s="1898"/>
      <c r="N123" s="1898"/>
      <c r="O123" s="6"/>
      <c r="P123" s="6"/>
      <c r="Q123" s="6"/>
      <c r="R123" s="6"/>
      <c r="S123" s="6"/>
      <c r="T123" s="6"/>
      <c r="U123" s="6"/>
      <c r="V123" s="6"/>
      <c r="W123" s="6"/>
      <c r="X123" s="6"/>
    </row>
    <row r="124" spans="1:24" x14ac:dyDescent="0.25">
      <c r="A124" s="2030"/>
      <c r="B124" s="1898"/>
      <c r="C124" s="1898"/>
      <c r="D124" s="1898"/>
      <c r="E124" s="1898"/>
      <c r="F124" s="1898"/>
      <c r="G124" s="1898"/>
      <c r="H124" s="1898"/>
      <c r="I124" s="1898"/>
      <c r="J124" s="1898"/>
      <c r="K124" s="1898"/>
      <c r="L124" s="1898"/>
      <c r="M124" s="1898"/>
      <c r="N124" s="1898"/>
      <c r="O124" s="6"/>
      <c r="P124" s="6"/>
      <c r="Q124" s="6"/>
      <c r="R124" s="6"/>
      <c r="S124" s="6"/>
      <c r="T124" s="6"/>
      <c r="U124" s="6"/>
      <c r="V124" s="6"/>
      <c r="W124" s="6"/>
      <c r="X124" s="6"/>
    </row>
    <row r="125" spans="1:24" ht="15.75" x14ac:dyDescent="0.25">
      <c r="A125" s="2080" t="s">
        <v>382</v>
      </c>
      <c r="B125" s="1441"/>
      <c r="C125" s="2228" t="s">
        <v>466</v>
      </c>
      <c r="D125" s="2228"/>
      <c r="E125" s="2228"/>
      <c r="F125" s="2228"/>
      <c r="G125" s="2228"/>
      <c r="H125" s="2228"/>
      <c r="I125" s="2228"/>
      <c r="J125" s="2228"/>
      <c r="K125" s="2228"/>
      <c r="L125" s="2228"/>
      <c r="M125" s="2228"/>
      <c r="N125" s="218"/>
      <c r="O125" s="6"/>
      <c r="P125" s="6"/>
      <c r="Q125" s="6"/>
      <c r="R125" s="6"/>
      <c r="S125" s="6"/>
      <c r="T125" s="6"/>
      <c r="U125" s="6"/>
      <c r="V125" s="6"/>
      <c r="W125" s="6"/>
      <c r="X125" s="6"/>
    </row>
    <row r="126" spans="1:24" ht="18" x14ac:dyDescent="0.25">
      <c r="A126" s="2080"/>
      <c r="B126" s="1441"/>
      <c r="C126" s="2377" t="s">
        <v>116</v>
      </c>
      <c r="D126" s="2377"/>
      <c r="E126" s="590" t="s">
        <v>456</v>
      </c>
      <c r="F126" s="42"/>
      <c r="G126" s="42"/>
      <c r="H126" s="42"/>
      <c r="I126" s="42"/>
      <c r="J126" s="42"/>
      <c r="K126" s="42"/>
      <c r="L126" s="42"/>
      <c r="M126" s="42"/>
      <c r="N126" s="218"/>
      <c r="O126" s="6"/>
      <c r="P126" s="6"/>
      <c r="Q126" s="6"/>
      <c r="R126" s="6"/>
      <c r="S126" s="6"/>
      <c r="T126" s="6"/>
      <c r="U126" s="6"/>
      <c r="V126" s="6"/>
      <c r="W126" s="6"/>
      <c r="X126" s="6"/>
    </row>
    <row r="127" spans="1:24" ht="15.75" thickBot="1" x14ac:dyDescent="0.3">
      <c r="A127" s="2080"/>
      <c r="B127" s="1441"/>
      <c r="C127" s="42"/>
      <c r="D127" s="42"/>
      <c r="E127" s="42"/>
      <c r="F127" s="42"/>
      <c r="G127" s="42"/>
      <c r="H127" s="42"/>
      <c r="I127" s="42"/>
      <c r="J127" s="42"/>
      <c r="K127" s="42"/>
      <c r="L127" s="42"/>
      <c r="M127" s="42"/>
      <c r="N127" s="218"/>
      <c r="O127" s="6"/>
      <c r="P127" s="6"/>
      <c r="Q127" s="6"/>
      <c r="R127" s="6"/>
      <c r="S127" s="6"/>
      <c r="T127" s="6"/>
      <c r="U127" s="6"/>
      <c r="V127" s="6"/>
      <c r="W127" s="6"/>
      <c r="X127" s="6"/>
    </row>
    <row r="128" spans="1:24" x14ac:dyDescent="0.25">
      <c r="A128" s="2080"/>
      <c r="B128" s="1441"/>
      <c r="C128" s="2378" t="s">
        <v>467</v>
      </c>
      <c r="D128" s="2378"/>
      <c r="E128" s="2378"/>
      <c r="F128" s="2378"/>
      <c r="G128" s="2378"/>
      <c r="H128" s="2378"/>
      <c r="I128" s="2378"/>
      <c r="J128" s="2378"/>
      <c r="K128" s="2378"/>
      <c r="L128" s="2378"/>
      <c r="M128" s="2378"/>
      <c r="N128" s="218"/>
      <c r="O128" s="6"/>
      <c r="P128" s="6"/>
      <c r="Q128" s="6"/>
      <c r="R128" s="6"/>
      <c r="S128" s="6"/>
      <c r="T128" s="6"/>
      <c r="U128" s="6"/>
      <c r="V128" s="6"/>
      <c r="W128" s="6"/>
      <c r="X128" s="6"/>
    </row>
    <row r="129" spans="1:24" x14ac:dyDescent="0.25">
      <c r="A129" s="2080"/>
      <c r="B129" s="1441"/>
      <c r="C129" s="2379"/>
      <c r="D129" s="2379"/>
      <c r="E129" s="2379"/>
      <c r="F129" s="2379"/>
      <c r="G129" s="2379"/>
      <c r="H129" s="2379"/>
      <c r="I129" s="2379"/>
      <c r="J129" s="2379"/>
      <c r="K129" s="2379"/>
      <c r="L129" s="2379"/>
      <c r="M129" s="2379"/>
      <c r="N129" s="218"/>
      <c r="O129" s="6"/>
      <c r="P129" s="6"/>
      <c r="Q129" s="6"/>
      <c r="R129" s="6"/>
      <c r="S129" s="6"/>
      <c r="T129" s="6"/>
      <c r="U129" s="6"/>
      <c r="V129" s="6"/>
      <c r="W129" s="6"/>
      <c r="X129" s="6"/>
    </row>
    <row r="130" spans="1:24" x14ac:dyDescent="0.25">
      <c r="A130" s="2080"/>
      <c r="B130" s="1441"/>
      <c r="C130" s="2379"/>
      <c r="D130" s="2379"/>
      <c r="E130" s="2379"/>
      <c r="F130" s="2379"/>
      <c r="G130" s="2379"/>
      <c r="H130" s="2379"/>
      <c r="I130" s="2379"/>
      <c r="J130" s="2379"/>
      <c r="K130" s="2379"/>
      <c r="L130" s="2379"/>
      <c r="M130" s="2379"/>
      <c r="N130" s="218"/>
      <c r="O130" s="6"/>
      <c r="P130" s="6"/>
      <c r="Q130" s="6"/>
      <c r="R130" s="6"/>
      <c r="S130" s="6"/>
      <c r="T130" s="6"/>
      <c r="U130" s="6"/>
      <c r="V130" s="6"/>
      <c r="W130" s="6"/>
      <c r="X130" s="6"/>
    </row>
    <row r="131" spans="1:24" x14ac:dyDescent="0.25">
      <c r="A131" s="2080"/>
      <c r="B131" s="1441"/>
      <c r="C131" s="2374" t="s">
        <v>378</v>
      </c>
      <c r="D131" s="2374"/>
      <c r="E131" s="2374" t="s">
        <v>118</v>
      </c>
      <c r="F131" s="2374"/>
      <c r="G131" s="2380" t="s">
        <v>379</v>
      </c>
      <c r="H131" s="2381" t="s">
        <v>383</v>
      </c>
      <c r="I131" s="2382" t="s">
        <v>384</v>
      </c>
      <c r="J131" s="2382"/>
      <c r="K131" s="2382"/>
      <c r="L131" s="2376" t="s">
        <v>380</v>
      </c>
      <c r="M131" s="2376"/>
      <c r="N131" s="218"/>
      <c r="O131" s="6"/>
      <c r="P131" s="6"/>
      <c r="Q131" s="6"/>
      <c r="R131" s="6"/>
      <c r="S131" s="6"/>
      <c r="T131" s="6"/>
      <c r="U131" s="6"/>
      <c r="V131" s="6"/>
      <c r="W131" s="6"/>
      <c r="X131" s="6"/>
    </row>
    <row r="132" spans="1:24" x14ac:dyDescent="0.25">
      <c r="A132" s="2080"/>
      <c r="B132" s="1441"/>
      <c r="C132" s="2374"/>
      <c r="D132" s="2374"/>
      <c r="E132" s="2374"/>
      <c r="F132" s="2374"/>
      <c r="G132" s="2380"/>
      <c r="H132" s="2381"/>
      <c r="I132" s="2382"/>
      <c r="J132" s="2382"/>
      <c r="K132" s="2382"/>
      <c r="L132" s="2376"/>
      <c r="M132" s="2376"/>
      <c r="N132" s="218"/>
      <c r="O132" s="6"/>
      <c r="P132" s="6"/>
      <c r="Q132" s="6"/>
      <c r="R132" s="6"/>
      <c r="S132" s="6"/>
      <c r="T132" s="6"/>
      <c r="U132" s="6"/>
      <c r="V132" s="6"/>
      <c r="W132" s="6"/>
      <c r="X132" s="6"/>
    </row>
    <row r="133" spans="1:24" x14ac:dyDescent="0.25">
      <c r="A133" s="2080"/>
      <c r="B133" s="1441"/>
      <c r="C133" s="2374"/>
      <c r="D133" s="2374"/>
      <c r="E133" s="2374"/>
      <c r="F133" s="2374"/>
      <c r="G133" s="2380"/>
      <c r="H133" s="2381"/>
      <c r="I133" s="2382"/>
      <c r="J133" s="2382"/>
      <c r="K133" s="2382"/>
      <c r="L133" s="2376"/>
      <c r="M133" s="2376"/>
      <c r="N133" s="218"/>
      <c r="O133" s="6"/>
      <c r="P133" s="6"/>
      <c r="Q133" s="6"/>
      <c r="R133" s="6"/>
      <c r="S133" s="6"/>
      <c r="T133" s="6"/>
      <c r="U133" s="6"/>
      <c r="V133" s="6"/>
      <c r="W133" s="6"/>
      <c r="X133" s="6"/>
    </row>
    <row r="134" spans="1:24" x14ac:dyDescent="0.25">
      <c r="A134" s="2080"/>
      <c r="B134" s="1441"/>
      <c r="C134" s="2374"/>
      <c r="D134" s="2374"/>
      <c r="E134" s="2374"/>
      <c r="F134" s="2374"/>
      <c r="G134" s="2380"/>
      <c r="H134" s="2381"/>
      <c r="I134" s="2382"/>
      <c r="J134" s="2382"/>
      <c r="K134" s="2382"/>
      <c r="L134" s="2376"/>
      <c r="M134" s="2376"/>
      <c r="N134" s="218"/>
      <c r="O134" s="6"/>
      <c r="P134" s="6"/>
      <c r="Q134" s="6"/>
      <c r="R134" s="6"/>
      <c r="S134" s="6"/>
      <c r="T134" s="6"/>
      <c r="U134" s="6"/>
      <c r="V134" s="6"/>
      <c r="W134" s="6"/>
      <c r="X134" s="6"/>
    </row>
    <row r="135" spans="1:24" x14ac:dyDescent="0.25">
      <c r="A135" s="2080"/>
      <c r="B135" s="1441"/>
      <c r="C135" s="42"/>
      <c r="D135" s="42"/>
      <c r="E135" s="42"/>
      <c r="F135" s="42"/>
      <c r="G135" s="42"/>
      <c r="H135" s="42"/>
      <c r="I135" s="42"/>
      <c r="J135" s="42"/>
      <c r="K135" s="42"/>
      <c r="L135" s="42"/>
      <c r="M135" s="42"/>
      <c r="N135" s="218"/>
      <c r="O135" s="6"/>
      <c r="P135" s="6"/>
      <c r="Q135" s="6"/>
      <c r="R135" s="6"/>
      <c r="S135" s="6"/>
      <c r="T135" s="6"/>
      <c r="U135" s="6"/>
      <c r="V135" s="6"/>
      <c r="W135" s="6"/>
      <c r="X135" s="6"/>
    </row>
    <row r="136" spans="1:24" x14ac:dyDescent="0.25">
      <c r="A136" s="2080"/>
      <c r="B136" s="1441"/>
      <c r="C136" s="2033">
        <v>1</v>
      </c>
      <c r="D136" s="2033"/>
      <c r="E136" s="2384">
        <v>13</v>
      </c>
      <c r="F136" s="2384"/>
      <c r="G136" s="2384">
        <v>4</v>
      </c>
      <c r="H136" s="2385">
        <v>5</v>
      </c>
      <c r="I136" s="2386">
        <v>0.27500000000000002</v>
      </c>
      <c r="J136" s="2387">
        <f>I136*C136</f>
        <v>0.27500000000000002</v>
      </c>
      <c r="K136" s="2387"/>
      <c r="L136" s="2383">
        <f>(E136*PI())*C136</f>
        <v>40.840704496667314</v>
      </c>
      <c r="M136" s="2383"/>
      <c r="N136" s="218"/>
      <c r="O136" s="6"/>
      <c r="P136" s="6"/>
      <c r="Q136" s="6"/>
      <c r="R136" s="6"/>
      <c r="S136" s="6"/>
      <c r="T136" s="6"/>
      <c r="U136" s="6"/>
      <c r="V136" s="6"/>
      <c r="W136" s="6"/>
      <c r="X136" s="6"/>
    </row>
    <row r="137" spans="1:24" x14ac:dyDescent="0.25">
      <c r="A137" s="2080"/>
      <c r="B137" s="1441"/>
      <c r="C137" s="2033"/>
      <c r="D137" s="2033"/>
      <c r="E137" s="2384"/>
      <c r="F137" s="2384"/>
      <c r="G137" s="2384"/>
      <c r="H137" s="2385"/>
      <c r="I137" s="2386"/>
      <c r="J137" s="2387"/>
      <c r="K137" s="2387"/>
      <c r="L137" s="2383"/>
      <c r="M137" s="2383"/>
      <c r="N137" s="218"/>
      <c r="O137" s="6"/>
      <c r="P137" s="6"/>
      <c r="Q137" s="6"/>
      <c r="R137" s="6"/>
      <c r="S137" s="6"/>
      <c r="T137" s="6"/>
      <c r="U137" s="6"/>
      <c r="V137" s="6"/>
      <c r="W137" s="6"/>
      <c r="X137" s="6"/>
    </row>
    <row r="138" spans="1:24" x14ac:dyDescent="0.25">
      <c r="A138" s="2080"/>
      <c r="B138" s="1441"/>
      <c r="C138" s="2033">
        <v>1</v>
      </c>
      <c r="D138" s="2033"/>
      <c r="E138" s="2384">
        <v>15</v>
      </c>
      <c r="F138" s="2384"/>
      <c r="G138" s="2384">
        <v>4</v>
      </c>
      <c r="H138" s="2385">
        <v>5</v>
      </c>
      <c r="I138" s="2386">
        <v>0.33750000000000002</v>
      </c>
      <c r="J138" s="2387">
        <f>I138*C138</f>
        <v>0.33750000000000002</v>
      </c>
      <c r="K138" s="2387"/>
      <c r="L138" s="2383">
        <f>(E138*PI())*C138</f>
        <v>47.123889803846893</v>
      </c>
      <c r="M138" s="2383"/>
      <c r="N138" s="218"/>
      <c r="O138" s="6"/>
      <c r="P138" s="6"/>
      <c r="Q138" s="6"/>
      <c r="R138" s="6"/>
      <c r="S138" s="6"/>
      <c r="T138" s="6"/>
      <c r="U138" s="6"/>
      <c r="V138" s="6"/>
      <c r="W138" s="6"/>
      <c r="X138" s="6"/>
    </row>
    <row r="139" spans="1:24" x14ac:dyDescent="0.25">
      <c r="A139" s="2080"/>
      <c r="B139" s="1441"/>
      <c r="C139" s="2033"/>
      <c r="D139" s="2033"/>
      <c r="E139" s="2384"/>
      <c r="F139" s="2384"/>
      <c r="G139" s="2384"/>
      <c r="H139" s="2385"/>
      <c r="I139" s="2386"/>
      <c r="J139" s="2387"/>
      <c r="K139" s="2387"/>
      <c r="L139" s="2383"/>
      <c r="M139" s="2383"/>
      <c r="N139" s="218"/>
      <c r="O139" s="6"/>
      <c r="P139" s="6"/>
      <c r="Q139" s="6"/>
      <c r="R139" s="6"/>
      <c r="S139" s="6"/>
      <c r="T139" s="6"/>
      <c r="U139" s="6"/>
      <c r="V139" s="6"/>
      <c r="W139" s="6"/>
      <c r="X139" s="6"/>
    </row>
    <row r="140" spans="1:24" x14ac:dyDescent="0.25">
      <c r="A140" s="2080"/>
      <c r="B140" s="1441"/>
      <c r="C140" s="2033">
        <v>1</v>
      </c>
      <c r="D140" s="2033"/>
      <c r="E140" s="2384">
        <v>18</v>
      </c>
      <c r="F140" s="2384"/>
      <c r="G140" s="2384">
        <v>4</v>
      </c>
      <c r="H140" s="2385">
        <v>5</v>
      </c>
      <c r="I140" s="2386">
        <v>0.75</v>
      </c>
      <c r="J140" s="2387">
        <f>I140*C140</f>
        <v>0.75</v>
      </c>
      <c r="K140" s="2387"/>
      <c r="L140" s="2383">
        <f>(E140*PI())*C140</f>
        <v>56.548667764616276</v>
      </c>
      <c r="M140" s="2383"/>
      <c r="N140" s="218"/>
      <c r="O140" s="6"/>
      <c r="P140" s="6"/>
      <c r="Q140" s="6"/>
      <c r="R140" s="6"/>
      <c r="S140" s="6"/>
      <c r="T140" s="6"/>
      <c r="U140" s="6"/>
      <c r="V140" s="6"/>
      <c r="W140" s="6"/>
      <c r="X140" s="6"/>
    </row>
    <row r="141" spans="1:24" x14ac:dyDescent="0.25">
      <c r="A141" s="2080"/>
      <c r="B141" s="1441"/>
      <c r="C141" s="2033"/>
      <c r="D141" s="2033"/>
      <c r="E141" s="2384"/>
      <c r="F141" s="2384"/>
      <c r="G141" s="2384"/>
      <c r="H141" s="2385"/>
      <c r="I141" s="2386"/>
      <c r="J141" s="2387"/>
      <c r="K141" s="2387"/>
      <c r="L141" s="2383"/>
      <c r="M141" s="2383"/>
      <c r="N141" s="218"/>
      <c r="O141" s="6"/>
      <c r="P141" s="6"/>
      <c r="Q141" s="6"/>
      <c r="R141" s="6"/>
      <c r="S141" s="6"/>
      <c r="T141" s="6"/>
      <c r="U141" s="6"/>
      <c r="V141" s="6"/>
      <c r="W141" s="6"/>
      <c r="X141" s="6"/>
    </row>
    <row r="142" spans="1:24" x14ac:dyDescent="0.25">
      <c r="A142" s="2080"/>
      <c r="B142" s="1441"/>
      <c r="C142" s="2033">
        <v>1</v>
      </c>
      <c r="D142" s="2033"/>
      <c r="E142" s="2384">
        <v>20</v>
      </c>
      <c r="F142" s="2384"/>
      <c r="G142" s="2384">
        <v>4</v>
      </c>
      <c r="H142" s="2385">
        <v>5</v>
      </c>
      <c r="I142" s="2386">
        <v>0.875</v>
      </c>
      <c r="J142" s="2387">
        <f>I142*C142</f>
        <v>0.875</v>
      </c>
      <c r="K142" s="2387"/>
      <c r="L142" s="2383">
        <f>(E142*PI())*C142</f>
        <v>62.831853071795862</v>
      </c>
      <c r="M142" s="2383"/>
      <c r="N142" s="218"/>
      <c r="O142" s="6"/>
      <c r="P142" s="6"/>
      <c r="Q142" s="6"/>
      <c r="R142" s="6"/>
      <c r="S142" s="6"/>
      <c r="T142" s="6"/>
      <c r="U142" s="6"/>
      <c r="V142" s="6"/>
      <c r="W142" s="6"/>
      <c r="X142" s="6"/>
    </row>
    <row r="143" spans="1:24" x14ac:dyDescent="0.25">
      <c r="A143" s="2080"/>
      <c r="B143" s="1441"/>
      <c r="C143" s="2033"/>
      <c r="D143" s="2033"/>
      <c r="E143" s="2384"/>
      <c r="F143" s="2384"/>
      <c r="G143" s="2384"/>
      <c r="H143" s="2385"/>
      <c r="I143" s="2386"/>
      <c r="J143" s="2387"/>
      <c r="K143" s="2387"/>
      <c r="L143" s="2383"/>
      <c r="M143" s="2383"/>
      <c r="N143" s="218"/>
      <c r="O143" s="6"/>
      <c r="P143" s="6"/>
      <c r="Q143" s="6"/>
      <c r="R143" s="6"/>
      <c r="S143" s="6"/>
      <c r="T143" s="6"/>
      <c r="U143" s="6"/>
      <c r="V143" s="6"/>
      <c r="W143" s="6"/>
      <c r="X143" s="6"/>
    </row>
    <row r="144" spans="1:24" x14ac:dyDescent="0.25">
      <c r="A144" s="2080"/>
      <c r="B144" s="1441"/>
      <c r="C144" s="2033">
        <v>1</v>
      </c>
      <c r="D144" s="2033"/>
      <c r="E144" s="2384">
        <v>23</v>
      </c>
      <c r="F144" s="2384"/>
      <c r="G144" s="2384">
        <v>4</v>
      </c>
      <c r="H144" s="2385">
        <v>5</v>
      </c>
      <c r="I144" s="2386">
        <v>1</v>
      </c>
      <c r="J144" s="2387">
        <f>I144*C144</f>
        <v>1</v>
      </c>
      <c r="K144" s="2387"/>
      <c r="L144" s="2383">
        <f>(E144*PI())*C144</f>
        <v>72.256631032565238</v>
      </c>
      <c r="M144" s="2383"/>
      <c r="N144" s="218"/>
      <c r="O144" s="6"/>
      <c r="P144" s="6"/>
      <c r="Q144" s="6"/>
      <c r="R144" s="6"/>
      <c r="S144" s="6"/>
      <c r="T144" s="6"/>
      <c r="U144" s="6"/>
      <c r="V144" s="6"/>
      <c r="W144" s="6"/>
      <c r="X144" s="6"/>
    </row>
    <row r="145" spans="1:24" x14ac:dyDescent="0.25">
      <c r="A145" s="2080"/>
      <c r="B145" s="1441"/>
      <c r="C145" s="2033"/>
      <c r="D145" s="2033"/>
      <c r="E145" s="2384"/>
      <c r="F145" s="2384"/>
      <c r="G145" s="2384"/>
      <c r="H145" s="2385"/>
      <c r="I145" s="2386"/>
      <c r="J145" s="2387"/>
      <c r="K145" s="2387"/>
      <c r="L145" s="2383"/>
      <c r="M145" s="2383"/>
      <c r="N145" s="218"/>
      <c r="O145" s="6"/>
      <c r="P145" s="6"/>
      <c r="Q145" s="6"/>
      <c r="R145" s="6"/>
      <c r="S145" s="6"/>
      <c r="T145" s="6"/>
      <c r="U145" s="6"/>
      <c r="V145" s="6"/>
      <c r="W145" s="6"/>
      <c r="X145" s="6"/>
    </row>
    <row r="146" spans="1:24" x14ac:dyDescent="0.25">
      <c r="A146" s="2080"/>
      <c r="B146" s="1441"/>
      <c r="C146" s="2033">
        <v>1</v>
      </c>
      <c r="D146" s="2033"/>
      <c r="E146" s="2384">
        <v>25</v>
      </c>
      <c r="F146" s="2384"/>
      <c r="G146" s="2384">
        <v>4</v>
      </c>
      <c r="H146" s="2385">
        <v>5</v>
      </c>
      <c r="I146" s="2386">
        <v>1.25</v>
      </c>
      <c r="J146" s="2387">
        <f>I146*C146</f>
        <v>1.25</v>
      </c>
      <c r="K146" s="2387"/>
      <c r="L146" s="2383">
        <f>(E146*PI())*C146</f>
        <v>78.539816339744831</v>
      </c>
      <c r="M146" s="2383"/>
      <c r="N146" s="218"/>
      <c r="O146" s="6"/>
      <c r="P146" s="6"/>
      <c r="Q146" s="6"/>
      <c r="R146" s="6"/>
      <c r="S146" s="6"/>
      <c r="T146" s="6"/>
      <c r="U146" s="6"/>
      <c r="V146" s="6"/>
      <c r="W146" s="6"/>
      <c r="X146" s="6"/>
    </row>
    <row r="147" spans="1:24" x14ac:dyDescent="0.25">
      <c r="A147" s="2080"/>
      <c r="B147" s="1441"/>
      <c r="C147" s="2033"/>
      <c r="D147" s="2033"/>
      <c r="E147" s="2384"/>
      <c r="F147" s="2384"/>
      <c r="G147" s="2384"/>
      <c r="H147" s="2385"/>
      <c r="I147" s="2386"/>
      <c r="J147" s="2387"/>
      <c r="K147" s="2387"/>
      <c r="L147" s="2383"/>
      <c r="M147" s="2383"/>
      <c r="N147" s="218"/>
      <c r="O147" s="6"/>
      <c r="P147" s="6"/>
      <c r="Q147" s="6"/>
      <c r="R147" s="6"/>
      <c r="S147" s="6"/>
      <c r="T147" s="6"/>
      <c r="U147" s="6"/>
      <c r="V147" s="6"/>
      <c r="W147" s="6"/>
      <c r="X147" s="6"/>
    </row>
    <row r="148" spans="1:24" x14ac:dyDescent="0.25">
      <c r="A148" s="2080"/>
      <c r="B148" s="1441"/>
      <c r="C148" s="2033">
        <v>1</v>
      </c>
      <c r="D148" s="2033"/>
      <c r="E148" s="2384">
        <v>28</v>
      </c>
      <c r="F148" s="2384"/>
      <c r="G148" s="2384">
        <v>4</v>
      </c>
      <c r="H148" s="2385">
        <v>5</v>
      </c>
      <c r="I148" s="2386">
        <v>1.5</v>
      </c>
      <c r="J148" s="2387">
        <f>I148*C148</f>
        <v>1.5</v>
      </c>
      <c r="K148" s="2387"/>
      <c r="L148" s="2383">
        <f>(E148*PI())*C148</f>
        <v>87.964594300514207</v>
      </c>
      <c r="M148" s="2383"/>
      <c r="N148" s="218"/>
      <c r="O148" s="6"/>
      <c r="P148" s="6"/>
      <c r="Q148" s="6"/>
      <c r="R148" s="6"/>
      <c r="S148" s="6"/>
      <c r="T148" s="6"/>
      <c r="U148" s="6"/>
      <c r="V148" s="6"/>
      <c r="W148" s="6"/>
      <c r="X148" s="6"/>
    </row>
    <row r="149" spans="1:24" x14ac:dyDescent="0.25">
      <c r="A149" s="2080"/>
      <c r="B149" s="1441"/>
      <c r="C149" s="2033"/>
      <c r="D149" s="2033"/>
      <c r="E149" s="2384"/>
      <c r="F149" s="2384"/>
      <c r="G149" s="2384"/>
      <c r="H149" s="2385"/>
      <c r="I149" s="2386"/>
      <c r="J149" s="2387"/>
      <c r="K149" s="2387"/>
      <c r="L149" s="2383"/>
      <c r="M149" s="2383"/>
      <c r="N149" s="218"/>
      <c r="O149" s="6"/>
      <c r="P149" s="6"/>
      <c r="Q149" s="6"/>
      <c r="R149" s="6"/>
      <c r="S149" s="6"/>
      <c r="T149" s="6"/>
      <c r="U149" s="6"/>
      <c r="V149" s="6"/>
      <c r="W149" s="6"/>
      <c r="X149" s="6"/>
    </row>
    <row r="150" spans="1:24" x14ac:dyDescent="0.25">
      <c r="A150" s="2080"/>
      <c r="B150" s="1441"/>
      <c r="C150" s="2033">
        <v>1</v>
      </c>
      <c r="D150" s="2033"/>
      <c r="E150" s="2384">
        <v>30</v>
      </c>
      <c r="F150" s="2384"/>
      <c r="G150" s="2384">
        <v>4</v>
      </c>
      <c r="H150" s="2385">
        <v>5</v>
      </c>
      <c r="I150" s="2386">
        <v>1.75</v>
      </c>
      <c r="J150" s="2387">
        <f>I150*C150</f>
        <v>1.75</v>
      </c>
      <c r="K150" s="2387"/>
      <c r="L150" s="2383">
        <f>(E150*PI())*C150</f>
        <v>94.247779607693786</v>
      </c>
      <c r="M150" s="2383"/>
      <c r="N150" s="218"/>
      <c r="O150" s="6"/>
      <c r="P150" s="6"/>
      <c r="Q150" s="6"/>
      <c r="R150" s="6"/>
      <c r="S150" s="6"/>
      <c r="T150" s="6"/>
      <c r="U150" s="6"/>
      <c r="V150" s="6"/>
      <c r="W150" s="6"/>
      <c r="X150" s="6"/>
    </row>
    <row r="151" spans="1:24" x14ac:dyDescent="0.25">
      <c r="A151" s="2080"/>
      <c r="B151" s="1441"/>
      <c r="C151" s="2033"/>
      <c r="D151" s="2033"/>
      <c r="E151" s="2384"/>
      <c r="F151" s="2384"/>
      <c r="G151" s="2384"/>
      <c r="H151" s="2385"/>
      <c r="I151" s="2386"/>
      <c r="J151" s="2387"/>
      <c r="K151" s="2387"/>
      <c r="L151" s="2383"/>
      <c r="M151" s="2383"/>
      <c r="N151" s="218"/>
      <c r="O151" s="6"/>
      <c r="P151" s="6"/>
      <c r="Q151" s="6"/>
      <c r="R151" s="6"/>
      <c r="S151" s="6"/>
      <c r="T151" s="6"/>
      <c r="U151" s="6"/>
      <c r="V151" s="6"/>
      <c r="W151" s="6"/>
      <c r="X151" s="6"/>
    </row>
    <row r="152" spans="1:24" x14ac:dyDescent="0.25">
      <c r="A152" s="2080"/>
      <c r="B152" s="1441"/>
      <c r="C152" s="2033">
        <v>1</v>
      </c>
      <c r="D152" s="2033"/>
      <c r="E152" s="2384">
        <v>35</v>
      </c>
      <c r="F152" s="2384"/>
      <c r="G152" s="2384">
        <v>4</v>
      </c>
      <c r="H152" s="2385">
        <v>5</v>
      </c>
      <c r="I152" s="2386">
        <v>2</v>
      </c>
      <c r="J152" s="2387">
        <f>I152*C152</f>
        <v>2</v>
      </c>
      <c r="K152" s="2387"/>
      <c r="L152" s="2383">
        <f>(E152*PI())*C152</f>
        <v>109.95574287564276</v>
      </c>
      <c r="M152" s="2383"/>
      <c r="N152" s="218"/>
      <c r="O152" s="6"/>
      <c r="P152" s="6"/>
      <c r="Q152" s="6"/>
      <c r="R152" s="6"/>
      <c r="S152" s="6"/>
      <c r="T152" s="6"/>
      <c r="U152" s="6"/>
      <c r="V152" s="6"/>
      <c r="W152" s="6"/>
      <c r="X152" s="6"/>
    </row>
    <row r="153" spans="1:24" x14ac:dyDescent="0.25">
      <c r="A153" s="2080"/>
      <c r="B153" s="1441"/>
      <c r="C153" s="2033"/>
      <c r="D153" s="2033"/>
      <c r="E153" s="2384"/>
      <c r="F153" s="2384"/>
      <c r="G153" s="2384"/>
      <c r="H153" s="2385"/>
      <c r="I153" s="2386"/>
      <c r="J153" s="2387"/>
      <c r="K153" s="2387"/>
      <c r="L153" s="2383"/>
      <c r="M153" s="2383"/>
      <c r="N153" s="218"/>
      <c r="O153" s="6"/>
      <c r="P153" s="6"/>
      <c r="Q153" s="6"/>
      <c r="R153" s="6"/>
      <c r="S153" s="6"/>
      <c r="T153" s="6"/>
      <c r="U153" s="6"/>
      <c r="V153" s="6"/>
      <c r="W153" s="6"/>
      <c r="X153" s="6"/>
    </row>
    <row r="154" spans="1:24" x14ac:dyDescent="0.25">
      <c r="A154" s="2080"/>
      <c r="B154" s="1441"/>
      <c r="C154" s="2033">
        <v>1</v>
      </c>
      <c r="D154" s="2033"/>
      <c r="E154" s="2384">
        <v>40</v>
      </c>
      <c r="F154" s="2384"/>
      <c r="G154" s="2384">
        <v>4</v>
      </c>
      <c r="H154" s="2385">
        <v>5</v>
      </c>
      <c r="I154" s="2386">
        <v>2.5</v>
      </c>
      <c r="J154" s="2387">
        <f>I154*C154</f>
        <v>2.5</v>
      </c>
      <c r="K154" s="2387"/>
      <c r="L154" s="2383">
        <f>(E154*PI())*C154</f>
        <v>125.66370614359172</v>
      </c>
      <c r="M154" s="2383"/>
      <c r="N154" s="218"/>
      <c r="O154" s="6"/>
      <c r="P154" s="6"/>
      <c r="Q154" s="6"/>
      <c r="R154" s="6"/>
      <c r="S154" s="6"/>
      <c r="T154" s="6"/>
      <c r="U154" s="6"/>
      <c r="V154" s="6"/>
      <c r="W154" s="6"/>
      <c r="X154" s="6"/>
    </row>
    <row r="155" spans="1:24" x14ac:dyDescent="0.25">
      <c r="A155" s="2080"/>
      <c r="B155" s="1441"/>
      <c r="C155" s="2033"/>
      <c r="D155" s="2033"/>
      <c r="E155" s="2384"/>
      <c r="F155" s="2384"/>
      <c r="G155" s="2384"/>
      <c r="H155" s="2385"/>
      <c r="I155" s="2386"/>
      <c r="J155" s="2387"/>
      <c r="K155" s="2387"/>
      <c r="L155" s="2383"/>
      <c r="M155" s="2383"/>
      <c r="N155" s="218"/>
      <c r="O155" s="6"/>
      <c r="P155" s="6"/>
      <c r="Q155" s="6"/>
      <c r="R155" s="6"/>
      <c r="S155" s="6"/>
      <c r="T155" s="6"/>
      <c r="U155" s="6"/>
      <c r="V155" s="6"/>
      <c r="W155" s="6"/>
      <c r="X155" s="6"/>
    </row>
    <row r="156" spans="1:24" ht="15.75" thickBot="1" x14ac:dyDescent="0.3">
      <c r="A156" s="2080"/>
      <c r="B156" s="1441"/>
      <c r="C156" s="42"/>
      <c r="D156" s="42"/>
      <c r="E156" s="42"/>
      <c r="F156" s="42"/>
      <c r="G156" s="42"/>
      <c r="H156" s="42"/>
      <c r="I156" s="42"/>
      <c r="J156" s="42"/>
      <c r="K156" s="42"/>
      <c r="L156" s="42"/>
      <c r="M156" s="42"/>
      <c r="N156" s="218"/>
      <c r="O156" s="6"/>
      <c r="P156" s="6"/>
      <c r="Q156" s="6"/>
      <c r="R156" s="6"/>
      <c r="S156" s="6"/>
      <c r="T156" s="6"/>
      <c r="U156" s="6"/>
      <c r="V156" s="6"/>
      <c r="W156" s="6"/>
      <c r="X156" s="6"/>
    </row>
    <row r="157" spans="1:24" x14ac:dyDescent="0.25">
      <c r="A157" s="2080"/>
      <c r="B157" s="1441"/>
      <c r="C157" s="2378" t="s">
        <v>468</v>
      </c>
      <c r="D157" s="2378"/>
      <c r="E157" s="2378"/>
      <c r="F157" s="2378"/>
      <c r="G157" s="2378"/>
      <c r="H157" s="2378"/>
      <c r="I157" s="2378"/>
      <c r="J157" s="2378"/>
      <c r="K157" s="2378"/>
      <c r="L157" s="2378"/>
      <c r="M157" s="2378"/>
      <c r="N157" s="218"/>
      <c r="O157" s="6"/>
      <c r="P157" s="6"/>
      <c r="Q157" s="6"/>
      <c r="R157" s="6"/>
      <c r="S157" s="6"/>
      <c r="T157" s="6"/>
      <c r="U157" s="6"/>
      <c r="V157" s="6"/>
      <c r="W157" s="6"/>
      <c r="X157" s="6"/>
    </row>
    <row r="158" spans="1:24" x14ac:dyDescent="0.25">
      <c r="A158" s="2080"/>
      <c r="B158" s="1441"/>
      <c r="C158" s="2379"/>
      <c r="D158" s="2379"/>
      <c r="E158" s="2379"/>
      <c r="F158" s="2379"/>
      <c r="G158" s="2379"/>
      <c r="H158" s="2379"/>
      <c r="I158" s="2379"/>
      <c r="J158" s="2379"/>
      <c r="K158" s="2379"/>
      <c r="L158" s="2379"/>
      <c r="M158" s="2379"/>
      <c r="N158" s="218"/>
      <c r="O158" s="6"/>
      <c r="P158" s="6"/>
      <c r="Q158" s="6"/>
      <c r="R158" s="6"/>
      <c r="S158" s="6"/>
      <c r="T158" s="6"/>
      <c r="U158" s="6"/>
      <c r="V158" s="6"/>
      <c r="W158" s="6"/>
      <c r="X158" s="6"/>
    </row>
    <row r="159" spans="1:24" x14ac:dyDescent="0.25">
      <c r="A159" s="2080"/>
      <c r="B159" s="1441"/>
      <c r="C159" s="2379"/>
      <c r="D159" s="2379"/>
      <c r="E159" s="2379"/>
      <c r="F159" s="2379"/>
      <c r="G159" s="2379"/>
      <c r="H159" s="2379"/>
      <c r="I159" s="2379"/>
      <c r="J159" s="2379"/>
      <c r="K159" s="2379"/>
      <c r="L159" s="2379"/>
      <c r="M159" s="2379"/>
      <c r="N159" s="218"/>
      <c r="O159" s="6"/>
      <c r="P159" s="6"/>
      <c r="Q159" s="6"/>
      <c r="R159" s="6"/>
      <c r="S159" s="6"/>
      <c r="T159" s="6"/>
      <c r="U159" s="6"/>
      <c r="V159" s="6"/>
      <c r="W159" s="6"/>
      <c r="X159" s="6"/>
    </row>
    <row r="160" spans="1:24" x14ac:dyDescent="0.25">
      <c r="A160" s="2080"/>
      <c r="B160" s="1441"/>
      <c r="C160" s="42"/>
      <c r="D160" s="42"/>
      <c r="E160" s="42"/>
      <c r="F160" s="42"/>
      <c r="G160" s="42"/>
      <c r="H160" s="42"/>
      <c r="I160" s="42"/>
      <c r="J160" s="42"/>
      <c r="K160" s="42"/>
      <c r="L160" s="42"/>
      <c r="M160" s="42"/>
      <c r="N160" s="218"/>
      <c r="O160" s="6"/>
      <c r="P160" s="6"/>
      <c r="Q160" s="6"/>
      <c r="R160" s="6"/>
      <c r="S160" s="6"/>
      <c r="T160" s="6"/>
      <c r="U160" s="6"/>
      <c r="V160" s="6"/>
      <c r="W160" s="6"/>
      <c r="X160" s="6"/>
    </row>
    <row r="161" spans="1:24" x14ac:dyDescent="0.25">
      <c r="A161" s="2080"/>
      <c r="B161" s="1441"/>
      <c r="C161" s="2374" t="s">
        <v>374</v>
      </c>
      <c r="D161" s="2374"/>
      <c r="E161" s="2119" t="s">
        <v>52</v>
      </c>
      <c r="F161" s="2119" t="s">
        <v>54</v>
      </c>
      <c r="G161" s="2380" t="s">
        <v>379</v>
      </c>
      <c r="H161" s="2381" t="s">
        <v>383</v>
      </c>
      <c r="I161" s="2382" t="s">
        <v>384</v>
      </c>
      <c r="J161" s="2382"/>
      <c r="K161" s="2382"/>
      <c r="L161" s="2376" t="s">
        <v>381</v>
      </c>
      <c r="M161" s="2376"/>
      <c r="N161" s="218"/>
      <c r="O161" s="6"/>
      <c r="P161" s="6"/>
      <c r="Q161" s="6"/>
      <c r="R161" s="6"/>
      <c r="S161" s="6"/>
      <c r="T161" s="6"/>
      <c r="U161" s="6"/>
      <c r="V161" s="6"/>
      <c r="W161" s="6"/>
      <c r="X161" s="6"/>
    </row>
    <row r="162" spans="1:24" x14ac:dyDescent="0.25">
      <c r="A162" s="2080"/>
      <c r="B162" s="1441"/>
      <c r="C162" s="2374"/>
      <c r="D162" s="2374"/>
      <c r="E162" s="2119"/>
      <c r="F162" s="2119"/>
      <c r="G162" s="2380"/>
      <c r="H162" s="2381"/>
      <c r="I162" s="2382"/>
      <c r="J162" s="2382"/>
      <c r="K162" s="2382"/>
      <c r="L162" s="2376"/>
      <c r="M162" s="2376"/>
      <c r="N162" s="218"/>
      <c r="O162" s="6"/>
      <c r="P162" s="6"/>
      <c r="Q162" s="6"/>
      <c r="R162" s="6"/>
      <c r="S162" s="6"/>
      <c r="T162" s="6"/>
      <c r="U162" s="6"/>
      <c r="V162" s="6"/>
      <c r="W162" s="6"/>
      <c r="X162" s="6"/>
    </row>
    <row r="163" spans="1:24" x14ac:dyDescent="0.25">
      <c r="A163" s="2080"/>
      <c r="B163" s="1441"/>
      <c r="C163" s="2374"/>
      <c r="D163" s="2374"/>
      <c r="E163" s="2119"/>
      <c r="F163" s="2119"/>
      <c r="G163" s="2380"/>
      <c r="H163" s="2381"/>
      <c r="I163" s="2382"/>
      <c r="J163" s="2382"/>
      <c r="K163" s="2382"/>
      <c r="L163" s="2376"/>
      <c r="M163" s="2376"/>
      <c r="N163" s="218"/>
      <c r="O163" s="6"/>
      <c r="P163" s="6"/>
      <c r="Q163" s="6"/>
      <c r="R163" s="6"/>
      <c r="S163" s="6"/>
      <c r="T163" s="6"/>
      <c r="U163" s="6"/>
      <c r="V163" s="6"/>
      <c r="W163" s="6"/>
      <c r="X163" s="6"/>
    </row>
    <row r="164" spans="1:24" ht="15.75" x14ac:dyDescent="0.25">
      <c r="A164" s="2080"/>
      <c r="B164" s="1441"/>
      <c r="C164" s="1026"/>
      <c r="D164" s="1026"/>
      <c r="E164" s="199"/>
      <c r="F164" s="199"/>
      <c r="G164" s="199"/>
      <c r="H164" s="199"/>
      <c r="I164" s="503"/>
      <c r="J164" s="503"/>
      <c r="K164" s="503"/>
      <c r="L164" s="678"/>
      <c r="M164" s="678"/>
      <c r="N164" s="218"/>
      <c r="O164" s="6"/>
      <c r="P164" s="6"/>
      <c r="Q164" s="6"/>
      <c r="R164" s="6"/>
      <c r="S164" s="6"/>
      <c r="T164" s="6"/>
      <c r="U164" s="6"/>
      <c r="V164" s="6"/>
      <c r="W164" s="6"/>
      <c r="X164" s="6"/>
    </row>
    <row r="165" spans="1:24" x14ac:dyDescent="0.25">
      <c r="A165" s="2080"/>
      <c r="B165" s="1441"/>
      <c r="C165" s="2033">
        <v>1</v>
      </c>
      <c r="D165" s="2033"/>
      <c r="E165" s="2384">
        <v>13</v>
      </c>
      <c r="F165" s="2384">
        <v>13</v>
      </c>
      <c r="G165" s="2384">
        <v>4</v>
      </c>
      <c r="H165" s="2385">
        <v>5</v>
      </c>
      <c r="I165" s="2386">
        <v>0.375</v>
      </c>
      <c r="J165" s="2387">
        <f>I165*C165</f>
        <v>0.375</v>
      </c>
      <c r="K165" s="2387"/>
      <c r="L165" s="2383">
        <f>E165*F165</f>
        <v>169</v>
      </c>
      <c r="M165" s="2383"/>
      <c r="N165" s="218"/>
      <c r="O165" s="6"/>
      <c r="P165" s="6"/>
      <c r="Q165" s="6"/>
      <c r="R165" s="6"/>
      <c r="S165" s="6"/>
      <c r="T165" s="6"/>
      <c r="U165" s="6"/>
      <c r="V165" s="6"/>
      <c r="W165" s="6"/>
      <c r="X165" s="6"/>
    </row>
    <row r="166" spans="1:24" x14ac:dyDescent="0.25">
      <c r="A166" s="2080"/>
      <c r="B166" s="1441"/>
      <c r="C166" s="2033"/>
      <c r="D166" s="2033"/>
      <c r="E166" s="2384"/>
      <c r="F166" s="2384"/>
      <c r="G166" s="2384"/>
      <c r="H166" s="2385"/>
      <c r="I166" s="2386"/>
      <c r="J166" s="2387"/>
      <c r="K166" s="2387"/>
      <c r="L166" s="2383"/>
      <c r="M166" s="2383"/>
      <c r="N166" s="218"/>
      <c r="O166" s="6"/>
      <c r="P166" s="6"/>
      <c r="Q166" s="6"/>
      <c r="R166" s="6"/>
      <c r="S166" s="6"/>
      <c r="T166" s="6"/>
      <c r="U166" s="6"/>
      <c r="V166" s="6"/>
      <c r="W166" s="6"/>
      <c r="X166" s="6"/>
    </row>
    <row r="167" spans="1:24" x14ac:dyDescent="0.25">
      <c r="A167" s="2080"/>
      <c r="B167" s="1441"/>
      <c r="C167" s="2033">
        <v>1</v>
      </c>
      <c r="D167" s="2033"/>
      <c r="E167" s="2384">
        <v>15</v>
      </c>
      <c r="F167" s="2384">
        <v>15</v>
      </c>
      <c r="G167" s="2384">
        <v>4</v>
      </c>
      <c r="H167" s="2385">
        <v>5</v>
      </c>
      <c r="I167" s="2386">
        <v>0.75</v>
      </c>
      <c r="J167" s="2387">
        <f>I167*C167</f>
        <v>0.75</v>
      </c>
      <c r="K167" s="2387"/>
      <c r="L167" s="2383">
        <f>E167*F167</f>
        <v>225</v>
      </c>
      <c r="M167" s="2383"/>
      <c r="N167" s="218"/>
      <c r="O167" s="6"/>
      <c r="P167" s="6"/>
      <c r="Q167" s="6"/>
      <c r="R167" s="6"/>
      <c r="S167" s="6"/>
      <c r="T167" s="6"/>
      <c r="U167" s="6"/>
      <c r="V167" s="6"/>
      <c r="W167" s="6"/>
      <c r="X167" s="6"/>
    </row>
    <row r="168" spans="1:24" x14ac:dyDescent="0.25">
      <c r="A168" s="2080"/>
      <c r="B168" s="1441"/>
      <c r="C168" s="2033"/>
      <c r="D168" s="2033"/>
      <c r="E168" s="2384"/>
      <c r="F168" s="2384"/>
      <c r="G168" s="2384"/>
      <c r="H168" s="2385"/>
      <c r="I168" s="2386"/>
      <c r="J168" s="2387"/>
      <c r="K168" s="2387"/>
      <c r="L168" s="2383"/>
      <c r="M168" s="2383"/>
      <c r="N168" s="218"/>
      <c r="O168" s="6"/>
      <c r="P168" s="6"/>
      <c r="Q168" s="6"/>
      <c r="R168" s="6"/>
      <c r="S168" s="6"/>
      <c r="T168" s="6"/>
      <c r="U168" s="6"/>
      <c r="V168" s="6"/>
      <c r="W168" s="6"/>
      <c r="X168" s="6"/>
    </row>
    <row r="169" spans="1:24" x14ac:dyDescent="0.25">
      <c r="A169" s="2080"/>
      <c r="B169" s="1441"/>
      <c r="C169" s="2033">
        <v>1</v>
      </c>
      <c r="D169" s="2033"/>
      <c r="E169" s="2384">
        <v>18</v>
      </c>
      <c r="F169" s="2384">
        <v>18</v>
      </c>
      <c r="G169" s="2384">
        <v>4</v>
      </c>
      <c r="H169" s="2385">
        <v>5</v>
      </c>
      <c r="I169" s="2386">
        <v>0.875</v>
      </c>
      <c r="J169" s="2387">
        <f>I169*C169</f>
        <v>0.875</v>
      </c>
      <c r="K169" s="2387"/>
      <c r="L169" s="2383">
        <f>E169*F169</f>
        <v>324</v>
      </c>
      <c r="M169" s="2383"/>
      <c r="N169" s="218"/>
      <c r="O169" s="6"/>
      <c r="P169" s="6"/>
      <c r="Q169" s="6"/>
      <c r="R169" s="6"/>
      <c r="S169" s="6"/>
      <c r="T169" s="6"/>
      <c r="U169" s="6"/>
      <c r="V169" s="6"/>
      <c r="W169" s="6"/>
      <c r="X169" s="6"/>
    </row>
    <row r="170" spans="1:24" x14ac:dyDescent="0.25">
      <c r="A170" s="2080"/>
      <c r="B170" s="1441"/>
      <c r="C170" s="2033"/>
      <c r="D170" s="2033"/>
      <c r="E170" s="2384"/>
      <c r="F170" s="2384"/>
      <c r="G170" s="2384"/>
      <c r="H170" s="2385"/>
      <c r="I170" s="2386"/>
      <c r="J170" s="2387"/>
      <c r="K170" s="2387"/>
      <c r="L170" s="2383"/>
      <c r="M170" s="2383"/>
      <c r="N170" s="218"/>
      <c r="O170" s="6"/>
      <c r="P170" s="6"/>
      <c r="Q170" s="6"/>
      <c r="R170" s="6"/>
      <c r="S170" s="6"/>
      <c r="T170" s="6"/>
      <c r="U170" s="6"/>
      <c r="V170" s="6"/>
      <c r="W170" s="6"/>
      <c r="X170" s="6"/>
    </row>
    <row r="171" spans="1:24" x14ac:dyDescent="0.25">
      <c r="A171" s="2080"/>
      <c r="B171" s="1441"/>
      <c r="C171" s="2033">
        <v>1</v>
      </c>
      <c r="D171" s="2033"/>
      <c r="E171" s="2384">
        <v>20</v>
      </c>
      <c r="F171" s="2384">
        <v>20</v>
      </c>
      <c r="G171" s="2384">
        <v>4</v>
      </c>
      <c r="H171" s="2385">
        <v>5</v>
      </c>
      <c r="I171" s="2386">
        <v>1</v>
      </c>
      <c r="J171" s="2387">
        <f>I171*C171</f>
        <v>1</v>
      </c>
      <c r="K171" s="2387"/>
      <c r="L171" s="2383">
        <f>E171*F171</f>
        <v>400</v>
      </c>
      <c r="M171" s="2383"/>
      <c r="N171" s="218"/>
      <c r="O171" s="6"/>
      <c r="P171" s="6"/>
      <c r="Q171" s="6"/>
      <c r="R171" s="6"/>
      <c r="S171" s="6"/>
      <c r="T171" s="6"/>
      <c r="U171" s="6"/>
      <c r="V171" s="6"/>
      <c r="W171" s="6"/>
      <c r="X171" s="6"/>
    </row>
    <row r="172" spans="1:24" x14ac:dyDescent="0.25">
      <c r="A172" s="2080"/>
      <c r="B172" s="1441"/>
      <c r="C172" s="2033"/>
      <c r="D172" s="2033"/>
      <c r="E172" s="2384"/>
      <c r="F172" s="2384"/>
      <c r="G172" s="2384"/>
      <c r="H172" s="2385"/>
      <c r="I172" s="2386"/>
      <c r="J172" s="2387"/>
      <c r="K172" s="2387"/>
      <c r="L172" s="2383"/>
      <c r="M172" s="2383"/>
      <c r="N172" s="218"/>
      <c r="O172" s="6"/>
      <c r="P172" s="6"/>
      <c r="Q172" s="6"/>
      <c r="R172" s="6"/>
      <c r="S172" s="6"/>
      <c r="T172" s="6"/>
      <c r="U172" s="6"/>
      <c r="V172" s="6"/>
      <c r="W172" s="6"/>
      <c r="X172" s="6"/>
    </row>
    <row r="173" spans="1:24" x14ac:dyDescent="0.25">
      <c r="A173" s="2080"/>
      <c r="B173" s="1441"/>
      <c r="C173" s="2033">
        <v>1</v>
      </c>
      <c r="D173" s="2033"/>
      <c r="E173" s="2384">
        <v>23</v>
      </c>
      <c r="F173" s="2384">
        <v>23</v>
      </c>
      <c r="G173" s="2384">
        <v>4</v>
      </c>
      <c r="H173" s="2385">
        <v>5</v>
      </c>
      <c r="I173" s="2386">
        <v>1.25</v>
      </c>
      <c r="J173" s="2387">
        <f>I173*C173</f>
        <v>1.25</v>
      </c>
      <c r="K173" s="2387"/>
      <c r="L173" s="2383">
        <f>E173*F173</f>
        <v>529</v>
      </c>
      <c r="M173" s="2383"/>
      <c r="N173" s="218"/>
      <c r="O173" s="6"/>
      <c r="P173" s="6"/>
      <c r="Q173" s="6"/>
      <c r="R173" s="6"/>
      <c r="S173" s="6"/>
      <c r="T173" s="6"/>
      <c r="U173" s="6"/>
      <c r="V173" s="6"/>
      <c r="W173" s="6"/>
      <c r="X173" s="6"/>
    </row>
    <row r="174" spans="1:24" x14ac:dyDescent="0.25">
      <c r="A174" s="2080"/>
      <c r="B174" s="1441"/>
      <c r="C174" s="2033"/>
      <c r="D174" s="2033"/>
      <c r="E174" s="2384"/>
      <c r="F174" s="2384"/>
      <c r="G174" s="2384"/>
      <c r="H174" s="2385"/>
      <c r="I174" s="2386"/>
      <c r="J174" s="2387"/>
      <c r="K174" s="2387"/>
      <c r="L174" s="2383"/>
      <c r="M174" s="2383"/>
      <c r="N174" s="218"/>
      <c r="O174" s="6"/>
      <c r="P174" s="6"/>
      <c r="Q174" s="6"/>
      <c r="R174" s="6"/>
      <c r="S174" s="6"/>
      <c r="T174" s="6"/>
      <c r="U174" s="6"/>
      <c r="V174" s="6"/>
      <c r="W174" s="6"/>
      <c r="X174" s="6"/>
    </row>
    <row r="175" spans="1:24" x14ac:dyDescent="0.25">
      <c r="A175" s="2080"/>
      <c r="B175" s="1441"/>
      <c r="C175" s="2033">
        <v>1</v>
      </c>
      <c r="D175" s="2033"/>
      <c r="E175" s="2384">
        <v>25</v>
      </c>
      <c r="F175" s="2384">
        <v>25</v>
      </c>
      <c r="G175" s="2384">
        <v>4</v>
      </c>
      <c r="H175" s="2385">
        <v>5</v>
      </c>
      <c r="I175" s="2386">
        <v>1.5</v>
      </c>
      <c r="J175" s="2387">
        <f>I175*C175</f>
        <v>1.5</v>
      </c>
      <c r="K175" s="2387"/>
      <c r="L175" s="2383">
        <f>E175*F175</f>
        <v>625</v>
      </c>
      <c r="M175" s="2383"/>
      <c r="N175" s="218"/>
      <c r="O175" s="6"/>
      <c r="P175" s="6"/>
      <c r="Q175" s="6"/>
      <c r="R175" s="6"/>
      <c r="S175" s="6"/>
      <c r="T175" s="6"/>
      <c r="U175" s="6"/>
      <c r="V175" s="6"/>
      <c r="W175" s="6"/>
      <c r="X175" s="6"/>
    </row>
    <row r="176" spans="1:24" x14ac:dyDescent="0.25">
      <c r="A176" s="2080"/>
      <c r="B176" s="1441"/>
      <c r="C176" s="2033"/>
      <c r="D176" s="2033"/>
      <c r="E176" s="2384"/>
      <c r="F176" s="2384"/>
      <c r="G176" s="2384"/>
      <c r="H176" s="2385"/>
      <c r="I176" s="2386"/>
      <c r="J176" s="2387"/>
      <c r="K176" s="2387"/>
      <c r="L176" s="2383"/>
      <c r="M176" s="2383"/>
      <c r="N176" s="218"/>
      <c r="O176" s="6"/>
      <c r="P176" s="6"/>
      <c r="Q176" s="6"/>
      <c r="R176" s="6"/>
      <c r="S176" s="6"/>
      <c r="T176" s="6"/>
      <c r="U176" s="6"/>
      <c r="V176" s="6"/>
      <c r="W176" s="6"/>
      <c r="X176" s="6"/>
    </row>
    <row r="177" spans="1:24" x14ac:dyDescent="0.25">
      <c r="A177" s="2080"/>
      <c r="B177" s="1441"/>
      <c r="C177" s="2033">
        <v>1</v>
      </c>
      <c r="D177" s="2033"/>
      <c r="E177" s="2384">
        <v>28</v>
      </c>
      <c r="F177" s="2384">
        <v>28</v>
      </c>
      <c r="G177" s="2384">
        <v>4</v>
      </c>
      <c r="H177" s="2385">
        <v>5</v>
      </c>
      <c r="I177" s="2386">
        <v>1.75</v>
      </c>
      <c r="J177" s="2387">
        <f>I177*C177</f>
        <v>1.75</v>
      </c>
      <c r="K177" s="2387"/>
      <c r="L177" s="2383">
        <f>E177*F177</f>
        <v>784</v>
      </c>
      <c r="M177" s="2383"/>
      <c r="N177" s="218"/>
      <c r="O177" s="6"/>
      <c r="P177" s="6"/>
      <c r="Q177" s="6"/>
      <c r="R177" s="6"/>
      <c r="S177" s="6"/>
      <c r="T177" s="6"/>
      <c r="U177" s="6"/>
      <c r="V177" s="6"/>
      <c r="W177" s="6"/>
      <c r="X177" s="6"/>
    </row>
    <row r="178" spans="1:24" x14ac:dyDescent="0.25">
      <c r="A178" s="2080"/>
      <c r="B178" s="1441"/>
      <c r="C178" s="2033"/>
      <c r="D178" s="2033"/>
      <c r="E178" s="2384"/>
      <c r="F178" s="2384"/>
      <c r="G178" s="2384"/>
      <c r="H178" s="2385"/>
      <c r="I178" s="2386"/>
      <c r="J178" s="2387"/>
      <c r="K178" s="2387"/>
      <c r="L178" s="2383"/>
      <c r="M178" s="2383"/>
      <c r="N178" s="218"/>
      <c r="O178" s="6"/>
      <c r="P178" s="6"/>
      <c r="Q178" s="6"/>
      <c r="R178" s="6"/>
      <c r="S178" s="6"/>
      <c r="T178" s="6"/>
      <c r="U178" s="6"/>
      <c r="V178" s="6"/>
      <c r="W178" s="6"/>
      <c r="X178" s="6"/>
    </row>
    <row r="179" spans="1:24" x14ac:dyDescent="0.25">
      <c r="A179" s="2080"/>
      <c r="B179" s="1441"/>
      <c r="C179" s="2033">
        <v>1</v>
      </c>
      <c r="D179" s="2033"/>
      <c r="E179" s="2384">
        <v>30</v>
      </c>
      <c r="F179" s="2384">
        <v>30</v>
      </c>
      <c r="G179" s="2384">
        <v>4</v>
      </c>
      <c r="H179" s="2385">
        <v>5</v>
      </c>
      <c r="I179" s="2386">
        <v>2</v>
      </c>
      <c r="J179" s="2387">
        <f>I179*C179</f>
        <v>2</v>
      </c>
      <c r="K179" s="2387"/>
      <c r="L179" s="2383">
        <f>E179*F179</f>
        <v>900</v>
      </c>
      <c r="M179" s="2383"/>
      <c r="N179" s="218"/>
      <c r="O179" s="6"/>
      <c r="P179" s="6"/>
      <c r="Q179" s="6"/>
      <c r="R179" s="6"/>
      <c r="S179" s="6"/>
      <c r="T179" s="6"/>
      <c r="U179" s="6"/>
      <c r="V179" s="6"/>
      <c r="W179" s="6"/>
      <c r="X179" s="6"/>
    </row>
    <row r="180" spans="1:24" x14ac:dyDescent="0.25">
      <c r="A180" s="2080"/>
      <c r="B180" s="1441"/>
      <c r="C180" s="2033"/>
      <c r="D180" s="2033"/>
      <c r="E180" s="2384"/>
      <c r="F180" s="2384"/>
      <c r="G180" s="2384"/>
      <c r="H180" s="2385"/>
      <c r="I180" s="2386"/>
      <c r="J180" s="2387"/>
      <c r="K180" s="2387"/>
      <c r="L180" s="2383"/>
      <c r="M180" s="2383"/>
      <c r="N180" s="218"/>
      <c r="O180" s="6"/>
      <c r="P180" s="6"/>
      <c r="Q180" s="6"/>
      <c r="R180" s="6"/>
      <c r="S180" s="6"/>
      <c r="T180" s="6"/>
      <c r="U180" s="6"/>
      <c r="V180" s="6"/>
      <c r="W180" s="6"/>
      <c r="X180" s="6"/>
    </row>
    <row r="181" spans="1:24" x14ac:dyDescent="0.25">
      <c r="A181" s="2080"/>
      <c r="B181" s="1441"/>
      <c r="C181" s="2033">
        <v>1</v>
      </c>
      <c r="D181" s="2033"/>
      <c r="E181" s="2384">
        <v>35</v>
      </c>
      <c r="F181" s="2384">
        <v>35</v>
      </c>
      <c r="G181" s="2384">
        <v>4</v>
      </c>
      <c r="H181" s="2385">
        <v>5</v>
      </c>
      <c r="I181" s="2386">
        <v>2.5</v>
      </c>
      <c r="J181" s="2387">
        <f>I181*C181</f>
        <v>2.5</v>
      </c>
      <c r="K181" s="2387"/>
      <c r="L181" s="2383">
        <f>E181*F181</f>
        <v>1225</v>
      </c>
      <c r="M181" s="2383"/>
      <c r="N181" s="218"/>
      <c r="O181" s="6"/>
      <c r="P181" s="6"/>
      <c r="Q181" s="6"/>
      <c r="R181" s="6"/>
      <c r="S181" s="6"/>
      <c r="T181" s="6"/>
      <c r="U181" s="6"/>
      <c r="V181" s="6"/>
      <c r="W181" s="6"/>
      <c r="X181" s="6"/>
    </row>
    <row r="182" spans="1:24" x14ac:dyDescent="0.25">
      <c r="A182" s="2080"/>
      <c r="B182" s="1441"/>
      <c r="C182" s="2033"/>
      <c r="D182" s="2033"/>
      <c r="E182" s="2384"/>
      <c r="F182" s="2384"/>
      <c r="G182" s="2384"/>
      <c r="H182" s="2385"/>
      <c r="I182" s="2386"/>
      <c r="J182" s="2387"/>
      <c r="K182" s="2387"/>
      <c r="L182" s="2383"/>
      <c r="M182" s="2383"/>
      <c r="N182" s="218"/>
      <c r="O182" s="6"/>
      <c r="P182" s="6"/>
      <c r="Q182" s="6"/>
      <c r="R182" s="6"/>
      <c r="S182" s="6"/>
      <c r="T182" s="6"/>
      <c r="U182" s="6"/>
      <c r="V182" s="6"/>
      <c r="W182" s="6"/>
      <c r="X182" s="6"/>
    </row>
    <row r="183" spans="1:24" x14ac:dyDescent="0.25">
      <c r="A183" s="2080"/>
      <c r="B183" s="1441"/>
      <c r="C183" s="2033">
        <v>1</v>
      </c>
      <c r="D183" s="2033"/>
      <c r="E183" s="2384">
        <v>40</v>
      </c>
      <c r="F183" s="2384">
        <v>40</v>
      </c>
      <c r="G183" s="2384">
        <v>4</v>
      </c>
      <c r="H183" s="2385">
        <v>5</v>
      </c>
      <c r="I183" s="2386">
        <v>3</v>
      </c>
      <c r="J183" s="2387">
        <f>I183*C183</f>
        <v>3</v>
      </c>
      <c r="K183" s="2387"/>
      <c r="L183" s="2383">
        <f>E183*F183</f>
        <v>1600</v>
      </c>
      <c r="M183" s="2383"/>
      <c r="N183" s="218"/>
      <c r="O183" s="6"/>
      <c r="P183" s="6"/>
      <c r="Q183" s="6"/>
      <c r="R183" s="6"/>
      <c r="S183" s="6"/>
      <c r="T183" s="6"/>
      <c r="U183" s="6"/>
      <c r="V183" s="6"/>
      <c r="W183" s="6"/>
      <c r="X183" s="6"/>
    </row>
    <row r="184" spans="1:24" x14ac:dyDescent="0.25">
      <c r="A184" s="2080"/>
      <c r="B184" s="1441"/>
      <c r="C184" s="2033"/>
      <c r="D184" s="2033"/>
      <c r="E184" s="2384"/>
      <c r="F184" s="2384"/>
      <c r="G184" s="2384"/>
      <c r="H184" s="2385"/>
      <c r="I184" s="2386"/>
      <c r="J184" s="2387"/>
      <c r="K184" s="2387"/>
      <c r="L184" s="2383"/>
      <c r="M184" s="2383"/>
      <c r="N184" s="218"/>
      <c r="O184" s="6"/>
      <c r="P184" s="6"/>
      <c r="Q184" s="6"/>
      <c r="R184" s="6"/>
      <c r="S184" s="6"/>
      <c r="T184" s="6"/>
      <c r="U184" s="6"/>
      <c r="V184" s="6"/>
      <c r="W184" s="6"/>
      <c r="X184" s="6"/>
    </row>
    <row r="185" spans="1:24" ht="18.75" x14ac:dyDescent="0.25">
      <c r="A185" s="2080"/>
      <c r="B185" s="1441"/>
      <c r="C185" s="598"/>
      <c r="D185" s="598"/>
      <c r="E185" s="599"/>
      <c r="F185" s="599"/>
      <c r="G185" s="599"/>
      <c r="H185" s="599"/>
      <c r="I185" s="484"/>
      <c r="J185" s="600"/>
      <c r="K185" s="600"/>
      <c r="L185" s="601"/>
      <c r="M185" s="601"/>
      <c r="N185" s="218"/>
      <c r="O185" s="6"/>
      <c r="P185" s="6"/>
      <c r="Q185" s="6"/>
      <c r="R185" s="6"/>
      <c r="S185" s="6"/>
      <c r="T185" s="6"/>
      <c r="U185" s="6"/>
      <c r="V185" s="6"/>
      <c r="W185" s="6"/>
      <c r="X185" s="6"/>
    </row>
    <row r="186" spans="1:24" x14ac:dyDescent="0.25">
      <c r="A186" s="2080"/>
      <c r="B186" s="1441"/>
      <c r="C186" s="2388" t="s">
        <v>469</v>
      </c>
      <c r="D186" s="2388"/>
      <c r="E186" s="2388"/>
      <c r="F186" s="2388"/>
      <c r="G186" s="2388"/>
      <c r="H186" s="2388"/>
      <c r="I186" s="2388"/>
      <c r="J186" s="2388"/>
      <c r="K186" s="2388"/>
      <c r="L186" s="2388"/>
      <c r="M186" s="2388"/>
      <c r="N186" s="218"/>
      <c r="O186" s="6"/>
      <c r="P186" s="6"/>
      <c r="Q186" s="6"/>
      <c r="R186" s="6"/>
      <c r="S186" s="6"/>
      <c r="T186" s="6"/>
      <c r="U186" s="6"/>
      <c r="V186" s="6"/>
      <c r="W186" s="6"/>
      <c r="X186" s="6"/>
    </row>
    <row r="187" spans="1:24" ht="19.5" thickBot="1" x14ac:dyDescent="0.3">
      <c r="A187" s="2080"/>
      <c r="B187" s="1441"/>
      <c r="C187" s="438"/>
      <c r="D187" s="438"/>
      <c r="E187" s="1038"/>
      <c r="F187" s="1038"/>
      <c r="G187" s="1038"/>
      <c r="H187" s="1038"/>
      <c r="I187" s="489"/>
      <c r="J187" s="594"/>
      <c r="K187" s="594"/>
      <c r="L187" s="733"/>
      <c r="M187" s="733"/>
      <c r="N187" s="218"/>
      <c r="O187" s="6"/>
      <c r="P187" s="6"/>
      <c r="Q187" s="6"/>
      <c r="R187" s="6"/>
      <c r="S187" s="6"/>
      <c r="T187" s="6"/>
      <c r="U187" s="6"/>
      <c r="V187" s="6"/>
      <c r="W187" s="6"/>
      <c r="X187" s="6"/>
    </row>
    <row r="188" spans="1:24" x14ac:dyDescent="0.25">
      <c r="A188" s="2080"/>
      <c r="B188" s="1441"/>
      <c r="C188" s="2378" t="s">
        <v>470</v>
      </c>
      <c r="D188" s="2378"/>
      <c r="E188" s="2378"/>
      <c r="F188" s="2378"/>
      <c r="G188" s="2378"/>
      <c r="H188" s="2378"/>
      <c r="I188" s="2378"/>
      <c r="J188" s="2378"/>
      <c r="K188" s="2378"/>
      <c r="L188" s="2378"/>
      <c r="M188" s="2378"/>
      <c r="N188" s="218"/>
      <c r="O188" s="6"/>
      <c r="P188" s="6"/>
      <c r="Q188" s="6"/>
      <c r="R188" s="6"/>
      <c r="S188" s="6"/>
      <c r="T188" s="6"/>
      <c r="U188" s="6"/>
      <c r="V188" s="6"/>
      <c r="W188" s="6"/>
      <c r="X188" s="6"/>
    </row>
    <row r="189" spans="1:24" x14ac:dyDescent="0.25">
      <c r="A189" s="2080"/>
      <c r="B189" s="1441"/>
      <c r="C189" s="2379"/>
      <c r="D189" s="2379"/>
      <c r="E189" s="2379"/>
      <c r="F189" s="2379"/>
      <c r="G189" s="2379"/>
      <c r="H189" s="2379"/>
      <c r="I189" s="2379"/>
      <c r="J189" s="2379"/>
      <c r="K189" s="2379"/>
      <c r="L189" s="2379"/>
      <c r="M189" s="2379"/>
      <c r="N189" s="218"/>
      <c r="O189" s="6"/>
      <c r="P189" s="6"/>
      <c r="Q189" s="6"/>
      <c r="R189" s="6"/>
      <c r="S189" s="6"/>
      <c r="T189" s="6"/>
      <c r="U189" s="6"/>
      <c r="V189" s="6"/>
      <c r="W189" s="6"/>
      <c r="X189" s="6"/>
    </row>
    <row r="190" spans="1:24" x14ac:dyDescent="0.25">
      <c r="A190" s="2080"/>
      <c r="B190" s="1441"/>
      <c r="C190" s="2379"/>
      <c r="D190" s="2379"/>
      <c r="E190" s="2379"/>
      <c r="F190" s="2379"/>
      <c r="G190" s="2379"/>
      <c r="H190" s="2379"/>
      <c r="I190" s="2379"/>
      <c r="J190" s="2379"/>
      <c r="K190" s="2379"/>
      <c r="L190" s="2379"/>
      <c r="M190" s="2379"/>
      <c r="N190" s="218"/>
      <c r="O190" s="6"/>
      <c r="P190" s="6"/>
      <c r="Q190" s="6"/>
      <c r="R190" s="6"/>
      <c r="S190" s="6"/>
      <c r="T190" s="6"/>
      <c r="U190" s="6"/>
      <c r="V190" s="6"/>
      <c r="W190" s="6"/>
      <c r="X190" s="6"/>
    </row>
    <row r="191" spans="1:24" x14ac:dyDescent="0.25">
      <c r="A191" s="2080"/>
      <c r="B191" s="1441"/>
      <c r="C191" s="1444" t="s">
        <v>116</v>
      </c>
      <c r="D191" s="2389" t="s">
        <v>471</v>
      </c>
      <c r="E191" s="2390"/>
      <c r="F191" s="2390"/>
      <c r="G191" s="2390"/>
      <c r="H191" s="2390"/>
      <c r="I191" s="2390"/>
      <c r="J191" s="2390"/>
      <c r="K191" s="2390"/>
      <c r="L191" s="2390"/>
      <c r="M191" s="2390"/>
      <c r="N191" s="218"/>
      <c r="O191" s="6"/>
      <c r="P191" s="6"/>
      <c r="Q191" s="6"/>
      <c r="R191" s="6"/>
      <c r="S191" s="6"/>
      <c r="T191" s="6"/>
      <c r="U191" s="6"/>
      <c r="V191" s="6"/>
      <c r="W191" s="6"/>
      <c r="X191" s="6"/>
    </row>
    <row r="192" spans="1:24" ht="18" x14ac:dyDescent="0.25">
      <c r="A192" s="2080"/>
      <c r="B192" s="1441"/>
      <c r="C192" s="1029"/>
      <c r="D192" s="2390"/>
      <c r="E192" s="2390"/>
      <c r="F192" s="2390"/>
      <c r="G192" s="2390"/>
      <c r="H192" s="2390"/>
      <c r="I192" s="2390"/>
      <c r="J192" s="2390"/>
      <c r="K192" s="2390"/>
      <c r="L192" s="2390"/>
      <c r="M192" s="2390"/>
      <c r="N192" s="218"/>
      <c r="O192" s="6"/>
      <c r="P192" s="6"/>
      <c r="Q192" s="6"/>
      <c r="R192" s="6"/>
      <c r="S192" s="6"/>
      <c r="T192" s="6"/>
      <c r="U192" s="6"/>
      <c r="V192" s="6"/>
      <c r="W192" s="6"/>
      <c r="X192" s="6"/>
    </row>
    <row r="193" spans="1:24" x14ac:dyDescent="0.25">
      <c r="A193" s="2080"/>
      <c r="B193" s="1441"/>
      <c r="C193" s="42"/>
      <c r="D193" s="42"/>
      <c r="E193" s="42"/>
      <c r="F193" s="42"/>
      <c r="G193" s="42"/>
      <c r="H193" s="42"/>
      <c r="I193" s="42"/>
      <c r="J193" s="42"/>
      <c r="K193" s="42"/>
      <c r="L193" s="42"/>
      <c r="M193" s="42"/>
      <c r="N193" s="218"/>
      <c r="O193" s="6"/>
      <c r="P193" s="6"/>
      <c r="Q193" s="6"/>
      <c r="R193" s="6"/>
      <c r="S193" s="6"/>
      <c r="T193" s="6"/>
      <c r="U193" s="6"/>
      <c r="V193" s="6"/>
      <c r="W193" s="6"/>
      <c r="X193" s="6"/>
    </row>
    <row r="194" spans="1:24" x14ac:dyDescent="0.25">
      <c r="A194" s="2080"/>
      <c r="B194" s="1441"/>
      <c r="C194" s="2374" t="s">
        <v>378</v>
      </c>
      <c r="D194" s="2374"/>
      <c r="E194" s="2374" t="s">
        <v>118</v>
      </c>
      <c r="F194" s="2374"/>
      <c r="G194" s="2380" t="s">
        <v>379</v>
      </c>
      <c r="H194" s="2381" t="s">
        <v>383</v>
      </c>
      <c r="I194" s="2382" t="s">
        <v>384</v>
      </c>
      <c r="J194" s="2382"/>
      <c r="K194" s="2382"/>
      <c r="L194" s="2376" t="s">
        <v>380</v>
      </c>
      <c r="M194" s="2376"/>
      <c r="N194" s="218"/>
      <c r="O194" s="6"/>
      <c r="P194" s="6"/>
      <c r="Q194" s="6"/>
      <c r="R194" s="6"/>
      <c r="S194" s="6"/>
      <c r="T194" s="6"/>
      <c r="U194" s="6"/>
      <c r="V194" s="6"/>
      <c r="W194" s="6"/>
      <c r="X194" s="6"/>
    </row>
    <row r="195" spans="1:24" x14ac:dyDescent="0.25">
      <c r="A195" s="2080"/>
      <c r="B195" s="1441"/>
      <c r="C195" s="2374"/>
      <c r="D195" s="2374"/>
      <c r="E195" s="2374"/>
      <c r="F195" s="2374"/>
      <c r="G195" s="2380"/>
      <c r="H195" s="2381"/>
      <c r="I195" s="2382"/>
      <c r="J195" s="2382"/>
      <c r="K195" s="2382"/>
      <c r="L195" s="2376"/>
      <c r="M195" s="2376"/>
      <c r="N195" s="218"/>
      <c r="O195" s="6"/>
      <c r="P195" s="6"/>
      <c r="Q195" s="6"/>
      <c r="R195" s="6"/>
      <c r="S195" s="6"/>
      <c r="T195" s="6"/>
      <c r="U195" s="6"/>
      <c r="V195" s="6"/>
      <c r="W195" s="6"/>
      <c r="X195" s="6"/>
    </row>
    <row r="196" spans="1:24" x14ac:dyDescent="0.25">
      <c r="A196" s="2080"/>
      <c r="B196" s="1441"/>
      <c r="C196" s="2374"/>
      <c r="D196" s="2374"/>
      <c r="E196" s="2374"/>
      <c r="F196" s="2374"/>
      <c r="G196" s="2380"/>
      <c r="H196" s="2381"/>
      <c r="I196" s="2382"/>
      <c r="J196" s="2382"/>
      <c r="K196" s="2382"/>
      <c r="L196" s="2376"/>
      <c r="M196" s="2376"/>
      <c r="N196" s="218"/>
      <c r="O196" s="6"/>
      <c r="P196" s="6"/>
      <c r="Q196" s="6"/>
      <c r="R196" s="6"/>
      <c r="S196" s="6"/>
      <c r="T196" s="6"/>
      <c r="U196" s="6"/>
      <c r="V196" s="6"/>
      <c r="W196" s="6"/>
      <c r="X196" s="6"/>
    </row>
    <row r="197" spans="1:24" x14ac:dyDescent="0.25">
      <c r="A197" s="2080"/>
      <c r="B197" s="1441"/>
      <c r="C197" s="2374"/>
      <c r="D197" s="2374"/>
      <c r="E197" s="2374"/>
      <c r="F197" s="2374"/>
      <c r="G197" s="2380"/>
      <c r="H197" s="2381"/>
      <c r="I197" s="2382"/>
      <c r="J197" s="2382"/>
      <c r="K197" s="2382"/>
      <c r="L197" s="2376"/>
      <c r="M197" s="2376"/>
      <c r="N197" s="218"/>
      <c r="O197" s="6"/>
      <c r="P197" s="6"/>
      <c r="Q197" s="6"/>
      <c r="R197" s="6"/>
      <c r="S197" s="6"/>
      <c r="T197" s="6"/>
      <c r="U197" s="6"/>
      <c r="V197" s="6"/>
      <c r="W197" s="6"/>
      <c r="X197" s="6"/>
    </row>
    <row r="198" spans="1:24" x14ac:dyDescent="0.25">
      <c r="A198" s="2080"/>
      <c r="B198" s="1441"/>
      <c r="C198" s="42"/>
      <c r="D198" s="42"/>
      <c r="E198" s="42"/>
      <c r="F198" s="42"/>
      <c r="G198" s="42"/>
      <c r="H198" s="42"/>
      <c r="I198" s="42"/>
      <c r="J198" s="42"/>
      <c r="K198" s="42"/>
      <c r="L198" s="42"/>
      <c r="M198" s="42"/>
      <c r="N198" s="218"/>
      <c r="O198" s="6"/>
      <c r="P198" s="6"/>
      <c r="Q198" s="6"/>
      <c r="R198" s="6"/>
      <c r="S198" s="6"/>
      <c r="T198" s="6"/>
      <c r="U198" s="6"/>
      <c r="V198" s="6"/>
      <c r="W198" s="6"/>
      <c r="X198" s="6"/>
    </row>
    <row r="199" spans="1:24" x14ac:dyDescent="0.25">
      <c r="A199" s="2080"/>
      <c r="B199" s="1441"/>
      <c r="C199" s="2033">
        <v>1</v>
      </c>
      <c r="D199" s="2033"/>
      <c r="E199" s="2384">
        <v>15</v>
      </c>
      <c r="F199" s="2384"/>
      <c r="G199" s="2384">
        <v>10</v>
      </c>
      <c r="H199" s="2385">
        <v>5</v>
      </c>
      <c r="I199" s="2386">
        <v>0.51</v>
      </c>
      <c r="J199" s="2387">
        <f>I199*C199</f>
        <v>0.51</v>
      </c>
      <c r="K199" s="2387"/>
      <c r="L199" s="2383">
        <f>(E199*PI())*C199</f>
        <v>47.123889803846893</v>
      </c>
      <c r="M199" s="2383"/>
      <c r="N199" s="218"/>
      <c r="O199" s="6"/>
      <c r="P199" s="6"/>
      <c r="Q199" s="6"/>
      <c r="R199" s="6"/>
      <c r="S199" s="6"/>
      <c r="T199" s="6"/>
      <c r="U199" s="6"/>
      <c r="V199" s="6"/>
      <c r="W199" s="6"/>
      <c r="X199" s="6"/>
    </row>
    <row r="200" spans="1:24" x14ac:dyDescent="0.25">
      <c r="A200" s="2080"/>
      <c r="B200" s="1441"/>
      <c r="C200" s="2033"/>
      <c r="D200" s="2033"/>
      <c r="E200" s="2384"/>
      <c r="F200" s="2384"/>
      <c r="G200" s="2384"/>
      <c r="H200" s="2385"/>
      <c r="I200" s="2386"/>
      <c r="J200" s="2387"/>
      <c r="K200" s="2387"/>
      <c r="L200" s="2383"/>
      <c r="M200" s="2383"/>
      <c r="N200" s="218"/>
      <c r="O200" s="6"/>
      <c r="P200" s="6"/>
      <c r="Q200" s="6"/>
      <c r="R200" s="6"/>
      <c r="S200" s="6"/>
      <c r="T200" s="6"/>
      <c r="U200" s="6"/>
      <c r="V200" s="6"/>
      <c r="W200" s="6"/>
      <c r="X200" s="6"/>
    </row>
    <row r="201" spans="1:24" x14ac:dyDescent="0.25">
      <c r="A201" s="2080"/>
      <c r="B201" s="1441"/>
      <c r="C201" s="2033">
        <v>1</v>
      </c>
      <c r="D201" s="2033"/>
      <c r="E201" s="2384">
        <v>20</v>
      </c>
      <c r="F201" s="2384"/>
      <c r="G201" s="2384">
        <v>10</v>
      </c>
      <c r="H201" s="2385">
        <v>5</v>
      </c>
      <c r="I201" s="2386">
        <v>0.68</v>
      </c>
      <c r="J201" s="2387">
        <f>I201*C201</f>
        <v>0.68</v>
      </c>
      <c r="K201" s="2387"/>
      <c r="L201" s="2383">
        <f>(E201*PI())*C201</f>
        <v>62.831853071795862</v>
      </c>
      <c r="M201" s="2383"/>
      <c r="N201" s="218"/>
      <c r="O201" s="6"/>
      <c r="P201" s="6"/>
      <c r="Q201" s="6"/>
      <c r="R201" s="6"/>
      <c r="S201" s="6"/>
      <c r="T201" s="6"/>
      <c r="U201" s="6"/>
      <c r="V201" s="6"/>
      <c r="W201" s="6"/>
      <c r="X201" s="6"/>
    </row>
    <row r="202" spans="1:24" x14ac:dyDescent="0.25">
      <c r="A202" s="2080"/>
      <c r="B202" s="1441"/>
      <c r="C202" s="2033"/>
      <c r="D202" s="2033"/>
      <c r="E202" s="2384"/>
      <c r="F202" s="2384"/>
      <c r="G202" s="2384"/>
      <c r="H202" s="2385"/>
      <c r="I202" s="2386"/>
      <c r="J202" s="2387"/>
      <c r="K202" s="2387"/>
      <c r="L202" s="2383"/>
      <c r="M202" s="2383"/>
      <c r="N202" s="218"/>
      <c r="O202" s="6"/>
      <c r="P202" s="6"/>
      <c r="Q202" s="6"/>
      <c r="R202" s="6"/>
      <c r="S202" s="6"/>
      <c r="T202" s="6"/>
      <c r="U202" s="6"/>
      <c r="V202" s="6"/>
      <c r="W202" s="6"/>
      <c r="X202" s="6"/>
    </row>
    <row r="203" spans="1:24" x14ac:dyDescent="0.25">
      <c r="A203" s="2080"/>
      <c r="B203" s="1441"/>
      <c r="C203" s="2033">
        <v>1</v>
      </c>
      <c r="D203" s="2033"/>
      <c r="E203" s="2391">
        <v>25.4</v>
      </c>
      <c r="F203" s="2391"/>
      <c r="G203" s="2384">
        <v>10</v>
      </c>
      <c r="H203" s="2385">
        <v>5</v>
      </c>
      <c r="I203" s="2386">
        <v>1</v>
      </c>
      <c r="J203" s="2387">
        <f>I203*C203</f>
        <v>1</v>
      </c>
      <c r="K203" s="2387"/>
      <c r="L203" s="2383">
        <f>(E203*PI())*C203</f>
        <v>79.796453401180742</v>
      </c>
      <c r="M203" s="2383"/>
      <c r="N203" s="218"/>
      <c r="O203" s="6"/>
      <c r="P203" s="6"/>
      <c r="Q203" s="6"/>
      <c r="R203" s="6"/>
      <c r="S203" s="6"/>
      <c r="T203" s="6"/>
      <c r="U203" s="6"/>
      <c r="V203" s="6"/>
      <c r="W203" s="6"/>
      <c r="X203" s="6"/>
    </row>
    <row r="204" spans="1:24" x14ac:dyDescent="0.25">
      <c r="A204" s="2080"/>
      <c r="B204" s="1441"/>
      <c r="C204" s="2033"/>
      <c r="D204" s="2033"/>
      <c r="E204" s="2391"/>
      <c r="F204" s="2391"/>
      <c r="G204" s="2384"/>
      <c r="H204" s="2385"/>
      <c r="I204" s="2386"/>
      <c r="J204" s="2387"/>
      <c r="K204" s="2387"/>
      <c r="L204" s="2383"/>
      <c r="M204" s="2383"/>
      <c r="N204" s="218"/>
      <c r="O204" s="6"/>
      <c r="P204" s="6"/>
      <c r="Q204" s="6"/>
      <c r="R204" s="6"/>
      <c r="S204" s="6"/>
      <c r="T204" s="6"/>
      <c r="U204" s="6"/>
      <c r="V204" s="6"/>
      <c r="W204" s="6"/>
      <c r="X204" s="6"/>
    </row>
    <row r="205" spans="1:24" x14ac:dyDescent="0.25">
      <c r="A205" s="2080"/>
      <c r="B205" s="1441"/>
      <c r="C205" s="2033">
        <v>1</v>
      </c>
      <c r="D205" s="2033"/>
      <c r="E205" s="2391">
        <v>30.5</v>
      </c>
      <c r="F205" s="2391"/>
      <c r="G205" s="2384">
        <v>10</v>
      </c>
      <c r="H205" s="2385">
        <v>5</v>
      </c>
      <c r="I205" s="2386">
        <v>1.35</v>
      </c>
      <c r="J205" s="2387">
        <f>I205*C205</f>
        <v>1.35</v>
      </c>
      <c r="K205" s="2387"/>
      <c r="L205" s="2383">
        <f>(E205*PI())*C205</f>
        <v>95.818575934488692</v>
      </c>
      <c r="M205" s="2383"/>
      <c r="N205" s="218"/>
      <c r="O205" s="6"/>
      <c r="P205" s="6"/>
      <c r="Q205" s="6"/>
      <c r="R205" s="6"/>
      <c r="S205" s="6"/>
      <c r="T205" s="6"/>
      <c r="U205" s="6"/>
      <c r="V205" s="6"/>
      <c r="W205" s="6"/>
      <c r="X205" s="6"/>
    </row>
    <row r="206" spans="1:24" x14ac:dyDescent="0.25">
      <c r="A206" s="2080"/>
      <c r="B206" s="1441"/>
      <c r="C206" s="2033"/>
      <c r="D206" s="2033"/>
      <c r="E206" s="2391"/>
      <c r="F206" s="2391"/>
      <c r="G206" s="2384"/>
      <c r="H206" s="2385"/>
      <c r="I206" s="2386"/>
      <c r="J206" s="2387"/>
      <c r="K206" s="2387"/>
      <c r="L206" s="2383"/>
      <c r="M206" s="2383"/>
      <c r="N206" s="218"/>
      <c r="O206" s="6"/>
      <c r="P206" s="6"/>
      <c r="Q206" s="6"/>
      <c r="R206" s="6"/>
      <c r="S206" s="6"/>
      <c r="T206" s="6"/>
      <c r="U206" s="6"/>
      <c r="V206" s="6"/>
      <c r="W206" s="6"/>
      <c r="X206" s="6"/>
    </row>
    <row r="207" spans="1:24" x14ac:dyDescent="0.25">
      <c r="A207" s="2080"/>
      <c r="B207" s="1441"/>
      <c r="C207" s="2033">
        <v>1</v>
      </c>
      <c r="D207" s="2033"/>
      <c r="E207" s="2391">
        <v>35.5</v>
      </c>
      <c r="F207" s="2391"/>
      <c r="G207" s="2384">
        <v>10</v>
      </c>
      <c r="H207" s="2385">
        <v>5</v>
      </c>
      <c r="I207" s="2386">
        <v>2</v>
      </c>
      <c r="J207" s="2387">
        <f>I207*C207</f>
        <v>2</v>
      </c>
      <c r="K207" s="2387"/>
      <c r="L207" s="2383">
        <f>(E207*PI())*C207</f>
        <v>111.52653920243766</v>
      </c>
      <c r="M207" s="2383"/>
      <c r="N207" s="218"/>
      <c r="O207" s="6"/>
      <c r="P207" s="6"/>
      <c r="Q207" s="6"/>
      <c r="R207" s="6"/>
      <c r="S207" s="6"/>
      <c r="T207" s="6"/>
      <c r="U207" s="6"/>
      <c r="V207" s="6"/>
      <c r="W207" s="6"/>
      <c r="X207" s="6"/>
    </row>
    <row r="208" spans="1:24" x14ac:dyDescent="0.25">
      <c r="A208" s="2080"/>
      <c r="B208" s="1441"/>
      <c r="C208" s="2033"/>
      <c r="D208" s="2033"/>
      <c r="E208" s="2391"/>
      <c r="F208" s="2391"/>
      <c r="G208" s="2384"/>
      <c r="H208" s="2385"/>
      <c r="I208" s="2386"/>
      <c r="J208" s="2387"/>
      <c r="K208" s="2387"/>
      <c r="L208" s="2383"/>
      <c r="M208" s="2383"/>
      <c r="N208" s="218"/>
      <c r="O208" s="6"/>
      <c r="P208" s="6"/>
      <c r="Q208" s="6"/>
      <c r="R208" s="6"/>
      <c r="S208" s="6"/>
      <c r="T208" s="6"/>
      <c r="U208" s="6"/>
      <c r="V208" s="6"/>
      <c r="W208" s="6"/>
      <c r="X208" s="6"/>
    </row>
    <row r="209" spans="1:24" x14ac:dyDescent="0.25">
      <c r="A209" s="2080"/>
      <c r="B209" s="1441"/>
      <c r="C209" s="2033">
        <v>1</v>
      </c>
      <c r="D209" s="2033"/>
      <c r="E209" s="2391">
        <v>40.5</v>
      </c>
      <c r="F209" s="2391"/>
      <c r="G209" s="2384">
        <v>10</v>
      </c>
      <c r="H209" s="2385">
        <v>5</v>
      </c>
      <c r="I209" s="2386">
        <v>3</v>
      </c>
      <c r="J209" s="2387">
        <f>I209*C209</f>
        <v>3</v>
      </c>
      <c r="K209" s="2387"/>
      <c r="L209" s="2383">
        <f>(E209*PI())*C209</f>
        <v>127.23450247038662</v>
      </c>
      <c r="M209" s="2383"/>
      <c r="N209" s="218"/>
      <c r="O209" s="6"/>
      <c r="P209" s="6"/>
      <c r="Q209" s="6"/>
      <c r="R209" s="6"/>
      <c r="S209" s="6"/>
      <c r="T209" s="6"/>
      <c r="U209" s="6"/>
      <c r="V209" s="6"/>
      <c r="W209" s="6"/>
      <c r="X209" s="6"/>
    </row>
    <row r="210" spans="1:24" x14ac:dyDescent="0.25">
      <c r="A210" s="2080"/>
      <c r="B210" s="1441"/>
      <c r="C210" s="2033"/>
      <c r="D210" s="2033"/>
      <c r="E210" s="2391"/>
      <c r="F210" s="2391"/>
      <c r="G210" s="2384"/>
      <c r="H210" s="2385"/>
      <c r="I210" s="2386"/>
      <c r="J210" s="2387"/>
      <c r="K210" s="2387"/>
      <c r="L210" s="2383"/>
      <c r="M210" s="2383"/>
      <c r="N210" s="218"/>
      <c r="O210" s="6"/>
      <c r="P210" s="6"/>
      <c r="Q210" s="6"/>
      <c r="R210" s="6"/>
      <c r="S210" s="6"/>
      <c r="T210" s="6"/>
      <c r="U210" s="6"/>
      <c r="V210" s="6"/>
      <c r="W210" s="6"/>
      <c r="X210" s="6"/>
    </row>
    <row r="211" spans="1:24" x14ac:dyDescent="0.25">
      <c r="A211" s="2080"/>
      <c r="B211" s="1441"/>
      <c r="C211" s="2033">
        <v>1</v>
      </c>
      <c r="D211" s="2033"/>
      <c r="E211" s="2391">
        <v>45.7</v>
      </c>
      <c r="F211" s="2391"/>
      <c r="G211" s="2384">
        <v>10</v>
      </c>
      <c r="H211" s="2385">
        <v>5</v>
      </c>
      <c r="I211" s="2386">
        <v>4</v>
      </c>
      <c r="J211" s="2387">
        <f>I211*C211</f>
        <v>4</v>
      </c>
      <c r="K211" s="2387"/>
      <c r="L211" s="2383">
        <f>(E211*PI())*C211</f>
        <v>143.57078426905355</v>
      </c>
      <c r="M211" s="2383"/>
      <c r="N211" s="218"/>
      <c r="O211" s="6"/>
      <c r="P211" s="6"/>
      <c r="Q211" s="6"/>
      <c r="R211" s="6"/>
      <c r="S211" s="6"/>
      <c r="T211" s="6"/>
      <c r="U211" s="6"/>
      <c r="V211" s="6"/>
      <c r="W211" s="6"/>
      <c r="X211" s="6"/>
    </row>
    <row r="212" spans="1:24" x14ac:dyDescent="0.25">
      <c r="A212" s="2080"/>
      <c r="B212" s="1441"/>
      <c r="C212" s="2033"/>
      <c r="D212" s="2033"/>
      <c r="E212" s="2391"/>
      <c r="F212" s="2391"/>
      <c r="G212" s="2384"/>
      <c r="H212" s="2385"/>
      <c r="I212" s="2386"/>
      <c r="J212" s="2387"/>
      <c r="K212" s="2387"/>
      <c r="L212" s="2383"/>
      <c r="M212" s="2383"/>
      <c r="N212" s="218"/>
      <c r="O212" s="6"/>
      <c r="P212" s="6"/>
      <c r="Q212" s="6"/>
      <c r="R212" s="6"/>
      <c r="S212" s="6"/>
      <c r="T212" s="6"/>
      <c r="U212" s="6"/>
      <c r="V212" s="6"/>
      <c r="W212" s="6"/>
      <c r="X212" s="6"/>
    </row>
    <row r="213" spans="1:24" x14ac:dyDescent="0.25">
      <c r="A213" s="2080"/>
      <c r="B213" s="1441"/>
      <c r="C213" s="6"/>
      <c r="D213" s="6"/>
      <c r="E213" s="6"/>
      <c r="F213" s="6"/>
      <c r="G213" s="6"/>
      <c r="H213" s="6"/>
      <c r="I213" s="6"/>
      <c r="J213" s="6"/>
      <c r="K213" s="6"/>
      <c r="L213" s="6"/>
      <c r="M213" s="6"/>
      <c r="N213" s="218"/>
      <c r="O213" s="6"/>
      <c r="P213" s="6"/>
      <c r="Q213" s="6"/>
      <c r="R213" s="6"/>
      <c r="S213" s="6"/>
      <c r="T213" s="6"/>
      <c r="U213" s="6"/>
      <c r="V213" s="6"/>
      <c r="W213" s="6"/>
      <c r="X213" s="6"/>
    </row>
    <row r="214" spans="1:24" x14ac:dyDescent="0.25">
      <c r="A214" s="2080"/>
      <c r="B214" s="1441"/>
      <c r="C214" s="2033">
        <v>1</v>
      </c>
      <c r="D214" s="2033"/>
      <c r="E214" s="2384">
        <v>15</v>
      </c>
      <c r="F214" s="2384"/>
      <c r="G214" s="2391">
        <v>7.5</v>
      </c>
      <c r="H214" s="2385">
        <v>5</v>
      </c>
      <c r="I214" s="2386">
        <v>0.4</v>
      </c>
      <c r="J214" s="2387">
        <f>I214*C214</f>
        <v>0.4</v>
      </c>
      <c r="K214" s="2387"/>
      <c r="L214" s="2383">
        <f>(E214*PI())*C214</f>
        <v>47.123889803846893</v>
      </c>
      <c r="M214" s="2383"/>
      <c r="N214" s="218"/>
      <c r="O214" s="6"/>
      <c r="P214" s="6"/>
      <c r="Q214" s="6"/>
      <c r="R214" s="6"/>
      <c r="S214" s="6"/>
      <c r="T214" s="6"/>
      <c r="U214" s="6"/>
      <c r="V214" s="6"/>
      <c r="W214" s="6"/>
      <c r="X214" s="6"/>
    </row>
    <row r="215" spans="1:24" x14ac:dyDescent="0.25">
      <c r="A215" s="2080"/>
      <c r="B215" s="1441"/>
      <c r="C215" s="2033"/>
      <c r="D215" s="2033"/>
      <c r="E215" s="2384"/>
      <c r="F215" s="2384"/>
      <c r="G215" s="2391"/>
      <c r="H215" s="2385"/>
      <c r="I215" s="2386"/>
      <c r="J215" s="2387"/>
      <c r="K215" s="2387"/>
      <c r="L215" s="2383"/>
      <c r="M215" s="2383"/>
      <c r="N215" s="218"/>
      <c r="O215" s="6"/>
      <c r="P215" s="6"/>
      <c r="Q215" s="6"/>
      <c r="R215" s="6"/>
      <c r="S215" s="6"/>
      <c r="T215" s="6"/>
      <c r="U215" s="6"/>
      <c r="V215" s="6"/>
      <c r="W215" s="6"/>
      <c r="X215" s="6"/>
    </row>
    <row r="216" spans="1:24" x14ac:dyDescent="0.25">
      <c r="A216" s="2080"/>
      <c r="B216" s="1441"/>
      <c r="C216" s="2033">
        <v>1</v>
      </c>
      <c r="D216" s="2033"/>
      <c r="E216" s="2384">
        <v>20</v>
      </c>
      <c r="F216" s="2384"/>
      <c r="G216" s="2391">
        <v>7.5</v>
      </c>
      <c r="H216" s="2385">
        <v>5</v>
      </c>
      <c r="I216" s="2386">
        <v>0.51</v>
      </c>
      <c r="J216" s="2387">
        <f>I216*C216</f>
        <v>0.51</v>
      </c>
      <c r="K216" s="2387"/>
      <c r="L216" s="2383">
        <f>(E216*PI())*C216</f>
        <v>62.831853071795862</v>
      </c>
      <c r="M216" s="2383"/>
      <c r="N216" s="218"/>
      <c r="O216" s="6"/>
      <c r="P216" s="6"/>
      <c r="Q216" s="6"/>
      <c r="R216" s="6"/>
      <c r="S216" s="6"/>
      <c r="T216" s="6"/>
      <c r="U216" s="6"/>
      <c r="V216" s="6"/>
      <c r="W216" s="6"/>
      <c r="X216" s="6"/>
    </row>
    <row r="217" spans="1:24" x14ac:dyDescent="0.25">
      <c r="A217" s="2080"/>
      <c r="B217" s="1441"/>
      <c r="C217" s="2033"/>
      <c r="D217" s="2033"/>
      <c r="E217" s="2384"/>
      <c r="F217" s="2384"/>
      <c r="G217" s="2391"/>
      <c r="H217" s="2385"/>
      <c r="I217" s="2386"/>
      <c r="J217" s="2387"/>
      <c r="K217" s="2387"/>
      <c r="L217" s="2383"/>
      <c r="M217" s="2383"/>
      <c r="N217" s="218"/>
      <c r="O217" s="6"/>
      <c r="P217" s="6"/>
      <c r="Q217" s="6"/>
      <c r="R217" s="6"/>
      <c r="S217" s="6"/>
      <c r="T217" s="6"/>
      <c r="U217" s="6"/>
      <c r="V217" s="6"/>
      <c r="W217" s="6"/>
      <c r="X217" s="6"/>
    </row>
    <row r="218" spans="1:24" x14ac:dyDescent="0.25">
      <c r="A218" s="2080"/>
      <c r="B218" s="1441"/>
      <c r="C218" s="2033">
        <v>1</v>
      </c>
      <c r="D218" s="2033"/>
      <c r="E218" s="2391">
        <v>25.4</v>
      </c>
      <c r="F218" s="2391"/>
      <c r="G218" s="2391">
        <v>7.5</v>
      </c>
      <c r="H218" s="2385">
        <v>5</v>
      </c>
      <c r="I218" s="2386">
        <v>0.68</v>
      </c>
      <c r="J218" s="2387">
        <f>I218*C218</f>
        <v>0.68</v>
      </c>
      <c r="K218" s="2387"/>
      <c r="L218" s="2383">
        <f>(E218*PI())*C218</f>
        <v>79.796453401180742</v>
      </c>
      <c r="M218" s="2383"/>
      <c r="N218" s="218"/>
      <c r="O218" s="6"/>
      <c r="P218" s="6"/>
      <c r="Q218" s="6"/>
      <c r="R218" s="6"/>
      <c r="S218" s="6"/>
      <c r="T218" s="6"/>
      <c r="U218" s="6"/>
      <c r="V218" s="6"/>
      <c r="W218" s="6"/>
      <c r="X218" s="6"/>
    </row>
    <row r="219" spans="1:24" x14ac:dyDescent="0.25">
      <c r="A219" s="2080"/>
      <c r="B219" s="1441"/>
      <c r="C219" s="2033"/>
      <c r="D219" s="2033"/>
      <c r="E219" s="2391"/>
      <c r="F219" s="2391"/>
      <c r="G219" s="2391"/>
      <c r="H219" s="2385"/>
      <c r="I219" s="2386"/>
      <c r="J219" s="2387"/>
      <c r="K219" s="2387"/>
      <c r="L219" s="2383"/>
      <c r="M219" s="2383"/>
      <c r="N219" s="218"/>
      <c r="O219" s="6"/>
      <c r="P219" s="6"/>
      <c r="Q219" s="6"/>
      <c r="R219" s="6"/>
      <c r="S219" s="6"/>
      <c r="T219" s="6"/>
      <c r="U219" s="6"/>
      <c r="V219" s="6"/>
      <c r="W219" s="6"/>
      <c r="X219" s="6"/>
    </row>
    <row r="220" spans="1:24" x14ac:dyDescent="0.25">
      <c r="A220" s="2080"/>
      <c r="B220" s="1441"/>
      <c r="C220" s="2033">
        <v>1</v>
      </c>
      <c r="D220" s="2033"/>
      <c r="E220" s="2391">
        <v>30.5</v>
      </c>
      <c r="F220" s="2391"/>
      <c r="G220" s="2391">
        <v>7.5</v>
      </c>
      <c r="H220" s="2385">
        <v>5</v>
      </c>
      <c r="I220" s="2386">
        <v>1</v>
      </c>
      <c r="J220" s="2387">
        <f>I220*C220</f>
        <v>1</v>
      </c>
      <c r="K220" s="2387"/>
      <c r="L220" s="2383">
        <f>(E220*PI())*C220</f>
        <v>95.818575934488692</v>
      </c>
      <c r="M220" s="2383"/>
      <c r="N220" s="218"/>
      <c r="O220" s="6"/>
      <c r="P220" s="6"/>
      <c r="Q220" s="6"/>
      <c r="R220" s="6"/>
      <c r="S220" s="6"/>
      <c r="T220" s="6"/>
      <c r="U220" s="6"/>
      <c r="V220" s="6"/>
      <c r="W220" s="6"/>
      <c r="X220" s="6"/>
    </row>
    <row r="221" spans="1:24" x14ac:dyDescent="0.25">
      <c r="A221" s="2080"/>
      <c r="B221" s="1441"/>
      <c r="C221" s="2033"/>
      <c r="D221" s="2033"/>
      <c r="E221" s="2391"/>
      <c r="F221" s="2391"/>
      <c r="G221" s="2391"/>
      <c r="H221" s="2385"/>
      <c r="I221" s="2386"/>
      <c r="J221" s="2387"/>
      <c r="K221" s="2387"/>
      <c r="L221" s="2383"/>
      <c r="M221" s="2383"/>
      <c r="N221" s="218"/>
      <c r="O221" s="6"/>
      <c r="P221" s="6"/>
      <c r="Q221" s="6"/>
      <c r="R221" s="6"/>
      <c r="S221" s="6"/>
      <c r="T221" s="6"/>
      <c r="U221" s="6"/>
      <c r="V221" s="6"/>
      <c r="W221" s="6"/>
      <c r="X221" s="6"/>
    </row>
    <row r="222" spans="1:24" x14ac:dyDescent="0.25">
      <c r="A222" s="2080"/>
      <c r="B222" s="1441"/>
      <c r="C222" s="2033">
        <v>1</v>
      </c>
      <c r="D222" s="2033"/>
      <c r="E222" s="2391">
        <v>35.5</v>
      </c>
      <c r="F222" s="2391"/>
      <c r="G222" s="2391">
        <v>7.5</v>
      </c>
      <c r="H222" s="2385">
        <v>5</v>
      </c>
      <c r="I222" s="2386">
        <v>1.35</v>
      </c>
      <c r="J222" s="2387">
        <f>I222*C222</f>
        <v>1.35</v>
      </c>
      <c r="K222" s="2387"/>
      <c r="L222" s="2383">
        <f>(E222*PI())*C222</f>
        <v>111.52653920243766</v>
      </c>
      <c r="M222" s="2383"/>
      <c r="N222" s="218"/>
      <c r="O222" s="6"/>
      <c r="P222" s="6"/>
      <c r="Q222" s="6"/>
      <c r="R222" s="6"/>
      <c r="S222" s="6"/>
      <c r="T222" s="6"/>
      <c r="U222" s="6"/>
      <c r="V222" s="6"/>
      <c r="W222" s="6"/>
      <c r="X222" s="6"/>
    </row>
    <row r="223" spans="1:24" x14ac:dyDescent="0.25">
      <c r="A223" s="2080"/>
      <c r="B223" s="1441"/>
      <c r="C223" s="2033"/>
      <c r="D223" s="2033"/>
      <c r="E223" s="2391"/>
      <c r="F223" s="2391"/>
      <c r="G223" s="2391"/>
      <c r="H223" s="2385"/>
      <c r="I223" s="2386"/>
      <c r="J223" s="2387"/>
      <c r="K223" s="2387"/>
      <c r="L223" s="2383"/>
      <c r="M223" s="2383"/>
      <c r="N223" s="218"/>
      <c r="O223" s="6"/>
      <c r="P223" s="6"/>
      <c r="Q223" s="6"/>
      <c r="R223" s="6"/>
      <c r="S223" s="6"/>
      <c r="T223" s="6"/>
      <c r="U223" s="6"/>
      <c r="V223" s="6"/>
      <c r="W223" s="6"/>
      <c r="X223" s="6"/>
    </row>
    <row r="224" spans="1:24" x14ac:dyDescent="0.25">
      <c r="A224" s="2080"/>
      <c r="B224" s="1441"/>
      <c r="C224" s="2033">
        <v>1</v>
      </c>
      <c r="D224" s="2033"/>
      <c r="E224" s="2391">
        <v>40.5</v>
      </c>
      <c r="F224" s="2391"/>
      <c r="G224" s="2391">
        <v>7.5</v>
      </c>
      <c r="H224" s="2385">
        <v>5</v>
      </c>
      <c r="I224" s="2386">
        <v>2</v>
      </c>
      <c r="J224" s="2387">
        <f>I224*C224</f>
        <v>2</v>
      </c>
      <c r="K224" s="2387"/>
      <c r="L224" s="2383">
        <f>(E224*PI())*C224</f>
        <v>127.23450247038662</v>
      </c>
      <c r="M224" s="2383"/>
      <c r="N224" s="218"/>
      <c r="O224" s="6"/>
      <c r="P224" s="6"/>
      <c r="Q224" s="6"/>
      <c r="R224" s="6"/>
      <c r="S224" s="6"/>
      <c r="T224" s="6"/>
      <c r="U224" s="6"/>
      <c r="V224" s="6"/>
      <c r="W224" s="6"/>
      <c r="X224" s="6"/>
    </row>
    <row r="225" spans="1:24" x14ac:dyDescent="0.25">
      <c r="A225" s="2080"/>
      <c r="B225" s="1441"/>
      <c r="C225" s="2033"/>
      <c r="D225" s="2033"/>
      <c r="E225" s="2391"/>
      <c r="F225" s="2391"/>
      <c r="G225" s="2391"/>
      <c r="H225" s="2385"/>
      <c r="I225" s="2386"/>
      <c r="J225" s="2387"/>
      <c r="K225" s="2387"/>
      <c r="L225" s="2383"/>
      <c r="M225" s="2383"/>
      <c r="N225" s="218"/>
      <c r="O225" s="6"/>
      <c r="P225" s="6"/>
      <c r="Q225" s="6"/>
      <c r="R225" s="6"/>
      <c r="S225" s="6"/>
      <c r="T225" s="6"/>
      <c r="U225" s="6"/>
      <c r="V225" s="6"/>
      <c r="W225" s="6"/>
      <c r="X225" s="6"/>
    </row>
    <row r="226" spans="1:24" x14ac:dyDescent="0.25">
      <c r="A226" s="2080"/>
      <c r="B226" s="1441"/>
      <c r="C226" s="2033">
        <v>1</v>
      </c>
      <c r="D226" s="2033"/>
      <c r="E226" s="2391">
        <v>45.7</v>
      </c>
      <c r="F226" s="2391"/>
      <c r="G226" s="2391">
        <v>7.5</v>
      </c>
      <c r="H226" s="2385">
        <v>5</v>
      </c>
      <c r="I226" s="2386">
        <v>3</v>
      </c>
      <c r="J226" s="2387">
        <f>I226*C226</f>
        <v>3</v>
      </c>
      <c r="K226" s="2387"/>
      <c r="L226" s="2383">
        <f>(E226*PI())*C226</f>
        <v>143.57078426905355</v>
      </c>
      <c r="M226" s="2383"/>
      <c r="N226" s="218"/>
      <c r="O226" s="6"/>
      <c r="P226" s="6"/>
      <c r="Q226" s="6"/>
      <c r="R226" s="6"/>
      <c r="S226" s="6"/>
      <c r="T226" s="6"/>
      <c r="U226" s="6"/>
      <c r="V226" s="6"/>
      <c r="W226" s="6"/>
      <c r="X226" s="6"/>
    </row>
    <row r="227" spans="1:24" x14ac:dyDescent="0.25">
      <c r="A227" s="2080"/>
      <c r="B227" s="1441"/>
      <c r="C227" s="2033"/>
      <c r="D227" s="2033"/>
      <c r="E227" s="2391"/>
      <c r="F227" s="2391"/>
      <c r="G227" s="2391"/>
      <c r="H227" s="2385"/>
      <c r="I227" s="2386"/>
      <c r="J227" s="2387"/>
      <c r="K227" s="2387"/>
      <c r="L227" s="2383"/>
      <c r="M227" s="2383"/>
      <c r="N227" s="218"/>
      <c r="O227" s="6"/>
      <c r="P227" s="6"/>
      <c r="Q227" s="6"/>
      <c r="R227" s="6"/>
      <c r="S227" s="6"/>
      <c r="T227" s="6"/>
      <c r="U227" s="6"/>
      <c r="V227" s="6"/>
      <c r="W227" s="6"/>
      <c r="X227" s="6"/>
    </row>
    <row r="228" spans="1:24" ht="18.75" x14ac:dyDescent="0.25">
      <c r="A228" s="2080"/>
      <c r="B228" s="1441"/>
      <c r="C228" s="598"/>
      <c r="D228" s="598"/>
      <c r="E228" s="599"/>
      <c r="F228" s="599"/>
      <c r="G228" s="599"/>
      <c r="H228" s="599"/>
      <c r="I228" s="484"/>
      <c r="J228" s="600"/>
      <c r="K228" s="600"/>
      <c r="L228" s="601"/>
      <c r="M228" s="601"/>
      <c r="N228" s="218"/>
      <c r="O228" s="6"/>
      <c r="P228" s="6"/>
      <c r="Q228" s="6"/>
      <c r="R228" s="6"/>
      <c r="S228" s="6"/>
      <c r="T228" s="6"/>
      <c r="U228" s="6"/>
      <c r="V228" s="6"/>
      <c r="W228" s="6"/>
      <c r="X228" s="6"/>
    </row>
    <row r="229" spans="1:24" x14ac:dyDescent="0.25">
      <c r="A229" s="2080"/>
      <c r="B229" s="1441"/>
      <c r="C229" s="2388" t="s">
        <v>469</v>
      </c>
      <c r="D229" s="2388"/>
      <c r="E229" s="2388"/>
      <c r="F229" s="2388"/>
      <c r="G229" s="2388"/>
      <c r="H229" s="2388"/>
      <c r="I229" s="2388"/>
      <c r="J229" s="2388"/>
      <c r="K229" s="2388"/>
      <c r="L229" s="2388"/>
      <c r="M229" s="2388"/>
      <c r="N229" s="218"/>
      <c r="O229" s="6"/>
      <c r="P229" s="6"/>
      <c r="Q229" s="6"/>
      <c r="R229" s="6"/>
      <c r="S229" s="6"/>
      <c r="T229" s="6"/>
      <c r="U229" s="6"/>
      <c r="V229" s="6"/>
      <c r="W229" s="6"/>
      <c r="X229" s="6"/>
    </row>
    <row r="230" spans="1:24" x14ac:dyDescent="0.25">
      <c r="A230" s="2080"/>
      <c r="B230" s="1441"/>
      <c r="C230" s="602"/>
      <c r="D230" s="602"/>
      <c r="E230" s="602"/>
      <c r="F230" s="602"/>
      <c r="G230" s="602"/>
      <c r="H230" s="602"/>
      <c r="I230" s="602"/>
      <c r="J230" s="602"/>
      <c r="K230" s="602"/>
      <c r="L230" s="602"/>
      <c r="M230" s="602"/>
      <c r="N230" s="218"/>
      <c r="O230" s="6"/>
      <c r="P230" s="6"/>
      <c r="Q230" s="6"/>
      <c r="R230" s="6"/>
      <c r="S230" s="6"/>
      <c r="T230" s="6"/>
      <c r="U230" s="6"/>
      <c r="V230" s="6"/>
      <c r="W230" s="6"/>
      <c r="X230" s="6"/>
    </row>
    <row r="231" spans="1:24" x14ac:dyDescent="0.25">
      <c r="A231" s="2080"/>
      <c r="B231" s="1441"/>
      <c r="C231" s="602"/>
      <c r="D231" s="602"/>
      <c r="E231" s="602"/>
      <c r="F231" s="602"/>
      <c r="G231" s="602"/>
      <c r="H231" s="602"/>
      <c r="I231" s="602"/>
      <c r="J231" s="602"/>
      <c r="K231" s="602"/>
      <c r="L231" s="602"/>
      <c r="M231" s="602"/>
      <c r="N231" s="218"/>
      <c r="O231" s="6"/>
      <c r="P231" s="6"/>
      <c r="Q231" s="6"/>
      <c r="R231" s="6"/>
      <c r="S231" s="6"/>
      <c r="T231" s="6"/>
      <c r="U231" s="6"/>
      <c r="V231" s="6"/>
      <c r="W231" s="6"/>
      <c r="X231" s="6"/>
    </row>
    <row r="232" spans="1:24" x14ac:dyDescent="0.25">
      <c r="A232" s="2080"/>
      <c r="B232" s="1441"/>
      <c r="C232" s="602"/>
      <c r="D232" s="602"/>
      <c r="E232" s="602"/>
      <c r="F232" s="602"/>
      <c r="G232" s="602"/>
      <c r="H232" s="602"/>
      <c r="I232" s="602"/>
      <c r="J232" s="602"/>
      <c r="K232" s="602"/>
      <c r="L232" s="602"/>
      <c r="M232" s="602"/>
      <c r="N232" s="218"/>
      <c r="O232" s="6"/>
      <c r="P232" s="6"/>
      <c r="Q232" s="6"/>
      <c r="R232" s="6"/>
      <c r="S232" s="6"/>
      <c r="T232" s="6"/>
      <c r="U232" s="6"/>
      <c r="V232" s="6"/>
      <c r="W232" s="6"/>
      <c r="X232" s="6"/>
    </row>
    <row r="233" spans="1:24" x14ac:dyDescent="0.25">
      <c r="A233" s="2080"/>
      <c r="B233" s="1441"/>
      <c r="C233" s="602"/>
      <c r="D233" s="602"/>
      <c r="E233" s="602"/>
      <c r="F233" s="602"/>
      <c r="G233" s="602"/>
      <c r="H233" s="602"/>
      <c r="I233" s="602"/>
      <c r="J233" s="602"/>
      <c r="K233" s="602"/>
      <c r="L233" s="602"/>
      <c r="M233" s="602"/>
      <c r="N233" s="218"/>
      <c r="O233" s="6"/>
      <c r="P233" s="6"/>
      <c r="Q233" s="6"/>
      <c r="R233" s="6"/>
      <c r="S233" s="6"/>
      <c r="T233" s="6"/>
      <c r="U233" s="6"/>
      <c r="V233" s="6"/>
      <c r="W233" s="6"/>
      <c r="X233" s="6"/>
    </row>
    <row r="234" spans="1:24" x14ac:dyDescent="0.25">
      <c r="A234" s="2080"/>
      <c r="B234" s="1441"/>
      <c r="C234" s="602"/>
      <c r="D234" s="602"/>
      <c r="E234" s="602"/>
      <c r="F234" s="602"/>
      <c r="G234" s="602"/>
      <c r="H234" s="602"/>
      <c r="I234" s="602"/>
      <c r="J234" s="602"/>
      <c r="K234" s="602"/>
      <c r="L234" s="602"/>
      <c r="M234" s="602"/>
      <c r="N234" s="218"/>
      <c r="O234" s="6"/>
      <c r="P234" s="6"/>
      <c r="Q234" s="6"/>
      <c r="R234" s="6"/>
      <c r="S234" s="6"/>
      <c r="T234" s="6"/>
      <c r="U234" s="6"/>
      <c r="V234" s="6"/>
      <c r="W234" s="6"/>
      <c r="X234" s="6"/>
    </row>
    <row r="235" spans="1:24" x14ac:dyDescent="0.25">
      <c r="A235" s="2080"/>
      <c r="B235" s="1441"/>
      <c r="C235" s="602"/>
      <c r="D235" s="602"/>
      <c r="E235" s="602"/>
      <c r="F235" s="602"/>
      <c r="G235" s="602"/>
      <c r="H235" s="602"/>
      <c r="I235" s="602"/>
      <c r="J235" s="602"/>
      <c r="K235" s="602"/>
      <c r="L235" s="602"/>
      <c r="M235" s="602"/>
      <c r="N235" s="218"/>
      <c r="O235" s="6"/>
      <c r="P235" s="6"/>
      <c r="Q235" s="6"/>
      <c r="R235" s="6"/>
      <c r="S235" s="6"/>
      <c r="T235" s="6"/>
      <c r="U235" s="6"/>
      <c r="V235" s="6"/>
      <c r="W235" s="6"/>
      <c r="X235" s="6"/>
    </row>
    <row r="236" spans="1:24" x14ac:dyDescent="0.25">
      <c r="A236" s="2080"/>
      <c r="B236" s="1441"/>
      <c r="C236" s="602"/>
      <c r="D236" s="602"/>
      <c r="E236" s="602"/>
      <c r="F236" s="602"/>
      <c r="G236" s="602"/>
      <c r="H236" s="602"/>
      <c r="I236" s="602"/>
      <c r="J236" s="602"/>
      <c r="K236" s="602"/>
      <c r="L236" s="602"/>
      <c r="M236" s="602"/>
      <c r="N236" s="218"/>
      <c r="O236" s="6"/>
      <c r="P236" s="6"/>
      <c r="Q236" s="6"/>
      <c r="R236" s="6"/>
      <c r="S236" s="6"/>
      <c r="T236" s="6"/>
      <c r="U236" s="6"/>
      <c r="V236" s="6"/>
      <c r="W236" s="6"/>
      <c r="X236" s="6"/>
    </row>
    <row r="237" spans="1:24" x14ac:dyDescent="0.25">
      <c r="A237" s="2080"/>
      <c r="B237" s="1441"/>
      <c r="C237" s="602"/>
      <c r="D237" s="602"/>
      <c r="E237" s="602"/>
      <c r="F237" s="602"/>
      <c r="G237" s="602"/>
      <c r="H237" s="602"/>
      <c r="I237" s="602"/>
      <c r="J237" s="602"/>
      <c r="K237" s="602"/>
      <c r="L237" s="602"/>
      <c r="M237" s="602"/>
      <c r="N237" s="218"/>
      <c r="O237" s="6"/>
      <c r="P237" s="6"/>
      <c r="Q237" s="6"/>
      <c r="R237" s="6"/>
      <c r="S237" s="6"/>
      <c r="T237" s="6"/>
      <c r="U237" s="6"/>
      <c r="V237" s="6"/>
      <c r="W237" s="6"/>
      <c r="X237" s="6"/>
    </row>
    <row r="238" spans="1:24" x14ac:dyDescent="0.25">
      <c r="A238" s="2080"/>
      <c r="B238" s="1441"/>
      <c r="C238" s="602"/>
      <c r="D238" s="602"/>
      <c r="E238" s="602"/>
      <c r="F238" s="602"/>
      <c r="G238" s="602"/>
      <c r="H238" s="602"/>
      <c r="I238" s="602"/>
      <c r="J238" s="602"/>
      <c r="K238" s="602"/>
      <c r="L238" s="602"/>
      <c r="M238" s="602"/>
      <c r="N238" s="218"/>
      <c r="O238" s="6"/>
      <c r="P238" s="6"/>
      <c r="Q238" s="6"/>
      <c r="R238" s="6"/>
      <c r="S238" s="6"/>
      <c r="T238" s="6"/>
      <c r="U238" s="6"/>
      <c r="V238" s="6"/>
      <c r="W238" s="6"/>
      <c r="X238" s="6"/>
    </row>
    <row r="239" spans="1:24" x14ac:dyDescent="0.25">
      <c r="A239" s="2080"/>
      <c r="B239" s="1441"/>
      <c r="C239" s="602"/>
      <c r="D239" s="602"/>
      <c r="E239" s="602"/>
      <c r="F239" s="602"/>
      <c r="G239" s="602"/>
      <c r="H239" s="602"/>
      <c r="I239" s="602"/>
      <c r="J239" s="602"/>
      <c r="K239" s="602"/>
      <c r="L239" s="602"/>
      <c r="M239" s="602"/>
      <c r="N239" s="218"/>
      <c r="O239" s="6"/>
      <c r="P239" s="6"/>
      <c r="Q239" s="6"/>
      <c r="R239" s="6"/>
      <c r="S239" s="6"/>
      <c r="T239" s="6"/>
      <c r="U239" s="6"/>
      <c r="V239" s="6"/>
      <c r="W239" s="6"/>
      <c r="X239" s="6"/>
    </row>
    <row r="240" spans="1:24" x14ac:dyDescent="0.25">
      <c r="A240" s="2080"/>
      <c r="B240" s="1441"/>
      <c r="C240" s="602"/>
      <c r="D240" s="602"/>
      <c r="E240" s="602"/>
      <c r="F240" s="602"/>
      <c r="G240" s="602"/>
      <c r="H240" s="602"/>
      <c r="I240" s="602"/>
      <c r="J240" s="602"/>
      <c r="K240" s="602"/>
      <c r="L240" s="602"/>
      <c r="M240" s="602"/>
      <c r="N240" s="218"/>
      <c r="O240" s="6"/>
      <c r="P240" s="6"/>
      <c r="Q240" s="6"/>
      <c r="R240" s="6"/>
      <c r="S240" s="6"/>
      <c r="T240" s="6"/>
      <c r="U240" s="6"/>
      <c r="V240" s="6"/>
      <c r="W240" s="6"/>
      <c r="X240" s="6"/>
    </row>
    <row r="241" spans="1:24" x14ac:dyDescent="0.25">
      <c r="A241" s="2080"/>
      <c r="B241" s="1441"/>
      <c r="C241" s="602"/>
      <c r="D241" s="602"/>
      <c r="E241" s="602"/>
      <c r="F241" s="602"/>
      <c r="G241" s="602"/>
      <c r="H241" s="602"/>
      <c r="I241" s="602"/>
      <c r="J241" s="602"/>
      <c r="K241" s="602"/>
      <c r="L241" s="602"/>
      <c r="M241" s="602"/>
      <c r="N241" s="218"/>
      <c r="O241" s="6"/>
      <c r="P241" s="6"/>
      <c r="Q241" s="6"/>
      <c r="R241" s="6"/>
      <c r="S241" s="6"/>
      <c r="T241" s="6"/>
      <c r="U241" s="6"/>
      <c r="V241" s="6"/>
      <c r="W241" s="6"/>
      <c r="X241" s="6"/>
    </row>
    <row r="242" spans="1:24" x14ac:dyDescent="0.25">
      <c r="A242" s="2080"/>
      <c r="B242" s="1441"/>
      <c r="C242" s="602"/>
      <c r="D242" s="602"/>
      <c r="E242" s="602"/>
      <c r="F242" s="602"/>
      <c r="G242" s="602"/>
      <c r="H242" s="602"/>
      <c r="I242" s="602"/>
      <c r="J242" s="602"/>
      <c r="K242" s="602"/>
      <c r="L242" s="602"/>
      <c r="M242" s="602"/>
      <c r="N242" s="218"/>
      <c r="O242" s="6"/>
      <c r="P242" s="6"/>
      <c r="Q242" s="6"/>
      <c r="R242" s="6"/>
      <c r="S242" s="6"/>
      <c r="T242" s="6"/>
      <c r="U242" s="6"/>
      <c r="V242" s="6"/>
      <c r="W242" s="6"/>
      <c r="X242" s="6"/>
    </row>
    <row r="243" spans="1:24" x14ac:dyDescent="0.25">
      <c r="A243" s="2080"/>
      <c r="B243" s="1441"/>
      <c r="C243" s="602"/>
      <c r="D243" s="602"/>
      <c r="E243" s="602"/>
      <c r="F243" s="602"/>
      <c r="G243" s="602"/>
      <c r="H243" s="602"/>
      <c r="I243" s="602"/>
      <c r="J243" s="602"/>
      <c r="K243" s="602"/>
      <c r="L243" s="602"/>
      <c r="M243" s="602"/>
      <c r="N243" s="218"/>
      <c r="O243" s="6"/>
      <c r="P243" s="6"/>
      <c r="Q243" s="6"/>
      <c r="R243" s="6"/>
      <c r="S243" s="6"/>
      <c r="T243" s="6"/>
      <c r="U243" s="6"/>
      <c r="V243" s="6"/>
      <c r="W243" s="6"/>
      <c r="X243" s="6"/>
    </row>
    <row r="244" spans="1:24" x14ac:dyDescent="0.25">
      <c r="A244" s="2080"/>
      <c r="B244" s="1441"/>
      <c r="C244" s="602"/>
      <c r="D244" s="602"/>
      <c r="E244" s="602"/>
      <c r="F244" s="602"/>
      <c r="G244" s="602"/>
      <c r="H244" s="602"/>
      <c r="I244" s="602"/>
      <c r="J244" s="602"/>
      <c r="K244" s="602"/>
      <c r="L244" s="602"/>
      <c r="M244" s="602"/>
      <c r="N244" s="218"/>
      <c r="O244" s="6"/>
      <c r="P244" s="6"/>
      <c r="Q244" s="6"/>
      <c r="R244" s="6"/>
      <c r="S244" s="6"/>
      <c r="T244" s="6"/>
      <c r="U244" s="6"/>
      <c r="V244" s="6"/>
      <c r="W244" s="6"/>
      <c r="X244" s="6"/>
    </row>
    <row r="245" spans="1:24" x14ac:dyDescent="0.25">
      <c r="A245" s="2080"/>
      <c r="B245" s="1441"/>
      <c r="C245" s="602"/>
      <c r="D245" s="602"/>
      <c r="E245" s="602"/>
      <c r="F245" s="602"/>
      <c r="G245" s="602"/>
      <c r="H245" s="602"/>
      <c r="I245" s="602"/>
      <c r="J245" s="602"/>
      <c r="K245" s="602"/>
      <c r="L245" s="602"/>
      <c r="M245" s="602"/>
      <c r="N245" s="218"/>
      <c r="O245" s="6"/>
      <c r="P245" s="6"/>
      <c r="Q245" s="6"/>
      <c r="R245" s="6"/>
      <c r="S245" s="6"/>
      <c r="T245" s="6"/>
      <c r="U245" s="6"/>
      <c r="V245" s="6"/>
      <c r="W245" s="6"/>
      <c r="X245" s="6"/>
    </row>
    <row r="246" spans="1:24" x14ac:dyDescent="0.25">
      <c r="A246" s="2080"/>
      <c r="B246" s="1441"/>
      <c r="C246" s="2392" t="s">
        <v>9</v>
      </c>
      <c r="D246" s="2392"/>
      <c r="E246" s="2392"/>
      <c r="F246" s="2392"/>
      <c r="G246" s="2392"/>
      <c r="H246" s="2392"/>
      <c r="I246" s="2392"/>
      <c r="J246" s="2392"/>
      <c r="K246" s="2392"/>
      <c r="L246" s="2392"/>
      <c r="M246" s="2392"/>
      <c r="N246" s="218"/>
      <c r="O246" s="6"/>
      <c r="P246" s="6"/>
      <c r="Q246" s="6"/>
      <c r="R246" s="6"/>
      <c r="S246" s="6"/>
      <c r="T246" s="6"/>
      <c r="U246" s="6"/>
      <c r="V246" s="6"/>
      <c r="W246" s="6"/>
      <c r="X246" s="6"/>
    </row>
    <row r="247" spans="1:24" ht="15.75" thickBot="1" x14ac:dyDescent="0.3">
      <c r="A247" s="2080"/>
      <c r="B247" s="1442"/>
      <c r="C247" s="2393"/>
      <c r="D247" s="2393"/>
      <c r="E247" s="2393"/>
      <c r="F247" s="2393"/>
      <c r="G247" s="2393"/>
      <c r="H247" s="2393"/>
      <c r="I247" s="2393"/>
      <c r="J247" s="2393"/>
      <c r="K247" s="2393"/>
      <c r="L247" s="2393"/>
      <c r="M247" s="2393"/>
      <c r="N247" s="253"/>
      <c r="O247" s="6"/>
      <c r="P247" s="6"/>
      <c r="Q247" s="6"/>
      <c r="R247" s="6"/>
      <c r="S247" s="6"/>
      <c r="T247" s="6"/>
      <c r="U247" s="6"/>
      <c r="V247" s="6"/>
      <c r="W247" s="6"/>
      <c r="X247" s="6"/>
    </row>
    <row r="248" spans="1:24" x14ac:dyDescent="0.25">
      <c r="A248" s="1598">
        <v>3</v>
      </c>
      <c r="B248" s="1598">
        <v>11</v>
      </c>
      <c r="C248" s="1598">
        <v>11</v>
      </c>
      <c r="D248" s="1598">
        <v>11</v>
      </c>
      <c r="E248" s="1598">
        <v>11</v>
      </c>
      <c r="F248" s="1598">
        <v>11</v>
      </c>
      <c r="G248" s="1598">
        <v>11</v>
      </c>
      <c r="H248" s="1598">
        <v>11</v>
      </c>
      <c r="I248" s="1598">
        <v>11</v>
      </c>
      <c r="J248" s="1598">
        <v>11</v>
      </c>
      <c r="K248" s="1598">
        <v>11</v>
      </c>
      <c r="L248" s="1598">
        <v>11</v>
      </c>
      <c r="M248" s="1598">
        <v>11</v>
      </c>
      <c r="N248" s="1598">
        <v>11</v>
      </c>
      <c r="O248" s="1597" t="s">
        <v>997</v>
      </c>
    </row>
    <row r="249" spans="1:24" ht="15.75" thickBot="1" x14ac:dyDescent="0.3">
      <c r="A249" s="1599">
        <f t="shared" ref="A249:N249" ca="1" si="1">CELL("largeur",A249)</f>
        <v>3</v>
      </c>
      <c r="B249" s="1599">
        <f t="shared" ca="1" si="1"/>
        <v>11</v>
      </c>
      <c r="C249" s="1599">
        <f t="shared" ca="1" si="1"/>
        <v>11</v>
      </c>
      <c r="D249" s="1599">
        <f t="shared" ca="1" si="1"/>
        <v>11</v>
      </c>
      <c r="E249" s="1599">
        <f t="shared" ca="1" si="1"/>
        <v>11</v>
      </c>
      <c r="F249" s="1599">
        <f t="shared" ca="1" si="1"/>
        <v>11</v>
      </c>
      <c r="G249" s="1599">
        <f t="shared" ca="1" si="1"/>
        <v>11</v>
      </c>
      <c r="H249" s="1599">
        <f t="shared" ca="1" si="1"/>
        <v>11</v>
      </c>
      <c r="I249" s="1599">
        <f t="shared" ca="1" si="1"/>
        <v>11</v>
      </c>
      <c r="J249" s="1599">
        <f t="shared" ca="1" si="1"/>
        <v>11</v>
      </c>
      <c r="K249" s="1599">
        <f t="shared" ca="1" si="1"/>
        <v>11</v>
      </c>
      <c r="L249" s="1599">
        <f t="shared" ca="1" si="1"/>
        <v>11</v>
      </c>
      <c r="M249" s="1599">
        <f t="shared" ca="1" si="1"/>
        <v>11</v>
      </c>
      <c r="N249" s="1599">
        <f t="shared" ca="1" si="1"/>
        <v>11</v>
      </c>
      <c r="O249" s="1597" t="s">
        <v>998</v>
      </c>
    </row>
  </sheetData>
  <mergeCells count="368">
    <mergeCell ref="C229:M229"/>
    <mergeCell ref="C246:M247"/>
    <mergeCell ref="L224:M225"/>
    <mergeCell ref="C226:D227"/>
    <mergeCell ref="E226:F227"/>
    <mergeCell ref="G226:G227"/>
    <mergeCell ref="H226:H227"/>
    <mergeCell ref="I226:I227"/>
    <mergeCell ref="J226:K227"/>
    <mergeCell ref="L226:M227"/>
    <mergeCell ref="C224:D225"/>
    <mergeCell ref="E224:F225"/>
    <mergeCell ref="G224:G225"/>
    <mergeCell ref="H224:H225"/>
    <mergeCell ref="I224:I225"/>
    <mergeCell ref="J224:K225"/>
    <mergeCell ref="L220:M221"/>
    <mergeCell ref="C222:D223"/>
    <mergeCell ref="E222:F223"/>
    <mergeCell ref="G222:G223"/>
    <mergeCell ref="H222:H223"/>
    <mergeCell ref="I222:I223"/>
    <mergeCell ref="J222:K223"/>
    <mergeCell ref="L222:M223"/>
    <mergeCell ref="C220:D221"/>
    <mergeCell ref="E220:F221"/>
    <mergeCell ref="G220:G221"/>
    <mergeCell ref="H220:H221"/>
    <mergeCell ref="I220:I221"/>
    <mergeCell ref="J220:K221"/>
    <mergeCell ref="L216:M217"/>
    <mergeCell ref="C218:D219"/>
    <mergeCell ref="E218:F219"/>
    <mergeCell ref="G218:G219"/>
    <mergeCell ref="H218:H219"/>
    <mergeCell ref="I218:I219"/>
    <mergeCell ref="J218:K219"/>
    <mergeCell ref="L218:M219"/>
    <mergeCell ref="C216:D217"/>
    <mergeCell ref="E216:F217"/>
    <mergeCell ref="G216:G217"/>
    <mergeCell ref="H216:H217"/>
    <mergeCell ref="I216:I217"/>
    <mergeCell ref="J216:K217"/>
    <mergeCell ref="L211:M212"/>
    <mergeCell ref="C214:D215"/>
    <mergeCell ref="E214:F215"/>
    <mergeCell ref="G214:G215"/>
    <mergeCell ref="H214:H215"/>
    <mergeCell ref="I214:I215"/>
    <mergeCell ref="J214:K215"/>
    <mergeCell ref="L214:M215"/>
    <mergeCell ref="C211:D212"/>
    <mergeCell ref="E211:F212"/>
    <mergeCell ref="G211:G212"/>
    <mergeCell ref="H211:H212"/>
    <mergeCell ref="I211:I212"/>
    <mergeCell ref="J211:K212"/>
    <mergeCell ref="L207:M208"/>
    <mergeCell ref="C209:D210"/>
    <mergeCell ref="E209:F210"/>
    <mergeCell ref="G209:G210"/>
    <mergeCell ref="H209:H210"/>
    <mergeCell ref="I209:I210"/>
    <mergeCell ref="J209:K210"/>
    <mergeCell ref="L209:M210"/>
    <mergeCell ref="C207:D208"/>
    <mergeCell ref="E207:F208"/>
    <mergeCell ref="G207:G208"/>
    <mergeCell ref="H207:H208"/>
    <mergeCell ref="I207:I208"/>
    <mergeCell ref="J207:K208"/>
    <mergeCell ref="L203:M204"/>
    <mergeCell ref="C205:D206"/>
    <mergeCell ref="E205:F206"/>
    <mergeCell ref="G205:G206"/>
    <mergeCell ref="H205:H206"/>
    <mergeCell ref="I205:I206"/>
    <mergeCell ref="J205:K206"/>
    <mergeCell ref="L205:M206"/>
    <mergeCell ref="C203:D204"/>
    <mergeCell ref="E203:F204"/>
    <mergeCell ref="G203:G204"/>
    <mergeCell ref="H203:H204"/>
    <mergeCell ref="I203:I204"/>
    <mergeCell ref="J203:K204"/>
    <mergeCell ref="L199:M200"/>
    <mergeCell ref="C201:D202"/>
    <mergeCell ref="E201:F202"/>
    <mergeCell ref="G201:G202"/>
    <mergeCell ref="H201:H202"/>
    <mergeCell ref="I201:I202"/>
    <mergeCell ref="J201:K202"/>
    <mergeCell ref="L201:M202"/>
    <mergeCell ref="C199:D200"/>
    <mergeCell ref="E199:F200"/>
    <mergeCell ref="G199:G200"/>
    <mergeCell ref="H199:H200"/>
    <mergeCell ref="I199:I200"/>
    <mergeCell ref="J199:K200"/>
    <mergeCell ref="C186:M186"/>
    <mergeCell ref="C188:M190"/>
    <mergeCell ref="D191:M192"/>
    <mergeCell ref="C194:D197"/>
    <mergeCell ref="E194:F197"/>
    <mergeCell ref="G194:G197"/>
    <mergeCell ref="H194:H197"/>
    <mergeCell ref="I194:K197"/>
    <mergeCell ref="L194:M197"/>
    <mergeCell ref="J181:K182"/>
    <mergeCell ref="L181:M182"/>
    <mergeCell ref="C183:D184"/>
    <mergeCell ref="E183:E184"/>
    <mergeCell ref="F183:F184"/>
    <mergeCell ref="G183:G184"/>
    <mergeCell ref="H183:H184"/>
    <mergeCell ref="I183:I184"/>
    <mergeCell ref="J183:K184"/>
    <mergeCell ref="L183:M184"/>
    <mergeCell ref="C181:D182"/>
    <mergeCell ref="E181:E182"/>
    <mergeCell ref="F181:F182"/>
    <mergeCell ref="G181:G182"/>
    <mergeCell ref="H181:H182"/>
    <mergeCell ref="I181:I182"/>
    <mergeCell ref="J177:K178"/>
    <mergeCell ref="L177:M178"/>
    <mergeCell ref="C179:D180"/>
    <mergeCell ref="E179:E180"/>
    <mergeCell ref="F179:F180"/>
    <mergeCell ref="G179:G180"/>
    <mergeCell ref="H179:H180"/>
    <mergeCell ref="I179:I180"/>
    <mergeCell ref="J179:K180"/>
    <mergeCell ref="L179:M180"/>
    <mergeCell ref="C177:D178"/>
    <mergeCell ref="E177:E178"/>
    <mergeCell ref="F177:F178"/>
    <mergeCell ref="G177:G178"/>
    <mergeCell ref="H177:H178"/>
    <mergeCell ref="I177:I178"/>
    <mergeCell ref="J173:K174"/>
    <mergeCell ref="L173:M174"/>
    <mergeCell ref="C175:D176"/>
    <mergeCell ref="E175:E176"/>
    <mergeCell ref="F175:F176"/>
    <mergeCell ref="G175:G176"/>
    <mergeCell ref="H175:H176"/>
    <mergeCell ref="I175:I176"/>
    <mergeCell ref="J175:K176"/>
    <mergeCell ref="L175:M176"/>
    <mergeCell ref="C173:D174"/>
    <mergeCell ref="E173:E174"/>
    <mergeCell ref="F173:F174"/>
    <mergeCell ref="G173:G174"/>
    <mergeCell ref="H173:H174"/>
    <mergeCell ref="I173:I174"/>
    <mergeCell ref="J169:K170"/>
    <mergeCell ref="L169:M170"/>
    <mergeCell ref="C171:D172"/>
    <mergeCell ref="E171:E172"/>
    <mergeCell ref="F171:F172"/>
    <mergeCell ref="G171:G172"/>
    <mergeCell ref="H171:H172"/>
    <mergeCell ref="I171:I172"/>
    <mergeCell ref="J171:K172"/>
    <mergeCell ref="L171:M172"/>
    <mergeCell ref="C169:D170"/>
    <mergeCell ref="E169:E170"/>
    <mergeCell ref="F169:F170"/>
    <mergeCell ref="G169:G170"/>
    <mergeCell ref="H169:H170"/>
    <mergeCell ref="I169:I170"/>
    <mergeCell ref="J165:K166"/>
    <mergeCell ref="L165:M166"/>
    <mergeCell ref="C167:D168"/>
    <mergeCell ref="E167:E168"/>
    <mergeCell ref="F167:F168"/>
    <mergeCell ref="G167:G168"/>
    <mergeCell ref="H167:H168"/>
    <mergeCell ref="I167:I168"/>
    <mergeCell ref="J167:K168"/>
    <mergeCell ref="L167:M168"/>
    <mergeCell ref="C165:D166"/>
    <mergeCell ref="E165:E166"/>
    <mergeCell ref="F165:F166"/>
    <mergeCell ref="G165:G166"/>
    <mergeCell ref="H165:H166"/>
    <mergeCell ref="I165:I166"/>
    <mergeCell ref="C157:M159"/>
    <mergeCell ref="C161:D163"/>
    <mergeCell ref="E161:E163"/>
    <mergeCell ref="F161:F163"/>
    <mergeCell ref="G161:G163"/>
    <mergeCell ref="H161:H163"/>
    <mergeCell ref="I161:K163"/>
    <mergeCell ref="L161:M163"/>
    <mergeCell ref="L152:M153"/>
    <mergeCell ref="C154:D155"/>
    <mergeCell ref="E154:F155"/>
    <mergeCell ref="G154:G155"/>
    <mergeCell ref="H154:H155"/>
    <mergeCell ref="I154:I155"/>
    <mergeCell ref="J154:K155"/>
    <mergeCell ref="L154:M155"/>
    <mergeCell ref="C152:D153"/>
    <mergeCell ref="E152:F153"/>
    <mergeCell ref="G152:G153"/>
    <mergeCell ref="H152:H153"/>
    <mergeCell ref="I152:I153"/>
    <mergeCell ref="J152:K153"/>
    <mergeCell ref="L148:M149"/>
    <mergeCell ref="C150:D151"/>
    <mergeCell ref="E150:F151"/>
    <mergeCell ref="G150:G151"/>
    <mergeCell ref="H150:H151"/>
    <mergeCell ref="I150:I151"/>
    <mergeCell ref="J150:K151"/>
    <mergeCell ref="L150:M151"/>
    <mergeCell ref="C148:D149"/>
    <mergeCell ref="E148:F149"/>
    <mergeCell ref="G148:G149"/>
    <mergeCell ref="H148:H149"/>
    <mergeCell ref="I148:I149"/>
    <mergeCell ref="J148:K149"/>
    <mergeCell ref="L144:M145"/>
    <mergeCell ref="C146:D147"/>
    <mergeCell ref="E146:F147"/>
    <mergeCell ref="G146:G147"/>
    <mergeCell ref="H146:H147"/>
    <mergeCell ref="I146:I147"/>
    <mergeCell ref="J146:K147"/>
    <mergeCell ref="L146:M147"/>
    <mergeCell ref="C144:D145"/>
    <mergeCell ref="E144:F145"/>
    <mergeCell ref="G144:G145"/>
    <mergeCell ref="H144:H145"/>
    <mergeCell ref="I144:I145"/>
    <mergeCell ref="J144:K145"/>
    <mergeCell ref="J136:K137"/>
    <mergeCell ref="L140:M141"/>
    <mergeCell ref="C142:D143"/>
    <mergeCell ref="E142:F143"/>
    <mergeCell ref="G142:G143"/>
    <mergeCell ref="H142:H143"/>
    <mergeCell ref="I142:I143"/>
    <mergeCell ref="J142:K143"/>
    <mergeCell ref="L142:M143"/>
    <mergeCell ref="C140:D141"/>
    <mergeCell ref="E140:F141"/>
    <mergeCell ref="G140:G141"/>
    <mergeCell ref="H140:H141"/>
    <mergeCell ref="I140:I141"/>
    <mergeCell ref="J140:K141"/>
    <mergeCell ref="L97:M97"/>
    <mergeCell ref="A125:A247"/>
    <mergeCell ref="C125:M125"/>
    <mergeCell ref="C126:D126"/>
    <mergeCell ref="C128:M130"/>
    <mergeCell ref="C131:D134"/>
    <mergeCell ref="E131:F134"/>
    <mergeCell ref="G131:G134"/>
    <mergeCell ref="H131:H134"/>
    <mergeCell ref="I131:K134"/>
    <mergeCell ref="L131:M134"/>
    <mergeCell ref="L136:M137"/>
    <mergeCell ref="C138:D139"/>
    <mergeCell ref="E138:F139"/>
    <mergeCell ref="G138:G139"/>
    <mergeCell ref="H138:H139"/>
    <mergeCell ref="I138:I139"/>
    <mergeCell ref="J138:K139"/>
    <mergeCell ref="L138:M139"/>
    <mergeCell ref="C136:D137"/>
    <mergeCell ref="E136:F137"/>
    <mergeCell ref="G136:G137"/>
    <mergeCell ref="H136:H137"/>
    <mergeCell ref="I136:I137"/>
    <mergeCell ref="A92:A94"/>
    <mergeCell ref="B92:N94"/>
    <mergeCell ref="C105:K105"/>
    <mergeCell ref="C109:C111"/>
    <mergeCell ref="D109:M112"/>
    <mergeCell ref="C113:M114"/>
    <mergeCell ref="C120:M121"/>
    <mergeCell ref="A123:A124"/>
    <mergeCell ref="B123:N124"/>
    <mergeCell ref="H98:I99"/>
    <mergeCell ref="J98:K99"/>
    <mergeCell ref="L98:M99"/>
    <mergeCell ref="C101:M102"/>
    <mergeCell ref="C103:C104"/>
    <mergeCell ref="D103:E104"/>
    <mergeCell ref="F103:G104"/>
    <mergeCell ref="H103:I104"/>
    <mergeCell ref="J103:K104"/>
    <mergeCell ref="L103:M104"/>
    <mergeCell ref="A95:A121"/>
    <mergeCell ref="C95:M96"/>
    <mergeCell ref="D97:E97"/>
    <mergeCell ref="F97:G97"/>
    <mergeCell ref="H97:I97"/>
    <mergeCell ref="J76:K76"/>
    <mergeCell ref="J77:K77"/>
    <mergeCell ref="C98:C99"/>
    <mergeCell ref="D98:E99"/>
    <mergeCell ref="F98:G99"/>
    <mergeCell ref="J84:K84"/>
    <mergeCell ref="J85:K85"/>
    <mergeCell ref="J86:K86"/>
    <mergeCell ref="E87:K89"/>
    <mergeCell ref="J97:K97"/>
    <mergeCell ref="D36:H36"/>
    <mergeCell ref="C44:L45"/>
    <mergeCell ref="A47:A50"/>
    <mergeCell ref="B47:N50"/>
    <mergeCell ref="A51:A90"/>
    <mergeCell ref="C51:M52"/>
    <mergeCell ref="E71:K72"/>
    <mergeCell ref="E73:E75"/>
    <mergeCell ref="F73:F75"/>
    <mergeCell ref="A19:A45"/>
    <mergeCell ref="C19:L19"/>
    <mergeCell ref="C20:L20"/>
    <mergeCell ref="C21:L22"/>
    <mergeCell ref="D23:L23"/>
    <mergeCell ref="J78:K78"/>
    <mergeCell ref="J79:K79"/>
    <mergeCell ref="J80:K80"/>
    <mergeCell ref="J81:K81"/>
    <mergeCell ref="J82:K82"/>
    <mergeCell ref="J83:K83"/>
    <mergeCell ref="G73:G75"/>
    <mergeCell ref="H73:H75"/>
    <mergeCell ref="I73:I75"/>
    <mergeCell ref="J73:K75"/>
    <mergeCell ref="L27:L28"/>
    <mergeCell ref="D32:L32"/>
    <mergeCell ref="C33:K33"/>
    <mergeCell ref="C34:C35"/>
    <mergeCell ref="D34:D35"/>
    <mergeCell ref="E34:E35"/>
    <mergeCell ref="F34:F35"/>
    <mergeCell ref="G34:G35"/>
    <mergeCell ref="H34:H35"/>
    <mergeCell ref="K34:K35"/>
    <mergeCell ref="L34:L35"/>
    <mergeCell ref="C27:C28"/>
    <mergeCell ref="D27:D28"/>
    <mergeCell ref="E27:E28"/>
    <mergeCell ref="F27:F28"/>
    <mergeCell ref="G27:G28"/>
    <mergeCell ref="H27:H28"/>
    <mergeCell ref="K27:K28"/>
    <mergeCell ref="C24:C26"/>
    <mergeCell ref="D24:D26"/>
    <mergeCell ref="E24:E26"/>
    <mergeCell ref="F24:F26"/>
    <mergeCell ref="G24:G26"/>
    <mergeCell ref="B2:N2"/>
    <mergeCell ref="B4:N5"/>
    <mergeCell ref="C8:M9"/>
    <mergeCell ref="B11:N13"/>
    <mergeCell ref="A16:A18"/>
    <mergeCell ref="B16:N18"/>
    <mergeCell ref="H24:H26"/>
    <mergeCell ref="K24:K26"/>
    <mergeCell ref="L24:L26"/>
  </mergeCells>
  <conditionalFormatting sqref="C34">
    <cfRule type="cellIs" dxfId="193" priority="41" operator="greaterThan">
      <formula>1</formula>
    </cfRule>
  </conditionalFormatting>
  <conditionalFormatting sqref="C27">
    <cfRule type="cellIs" dxfId="192" priority="40" operator="greaterThan">
      <formula>1</formula>
    </cfRule>
  </conditionalFormatting>
  <conditionalFormatting sqref="A47">
    <cfRule type="expression" dxfId="191" priority="39" stopIfTrue="1">
      <formula>OR(ROW()=CELL("ligne"),COLUMN()=CELL("colonne"))</formula>
    </cfRule>
  </conditionalFormatting>
  <conditionalFormatting sqref="A92">
    <cfRule type="expression" dxfId="190" priority="38" stopIfTrue="1">
      <formula>OR(ROW()=CELL("ligne"),COLUMN()=CELL("colonne"))</formula>
    </cfRule>
  </conditionalFormatting>
  <conditionalFormatting sqref="D98">
    <cfRule type="cellIs" dxfId="189" priority="37" operator="greaterThan">
      <formula>1</formula>
    </cfRule>
  </conditionalFormatting>
  <conditionalFormatting sqref="C220">
    <cfRule type="cellIs" dxfId="188" priority="4" operator="greaterThan">
      <formula>1</formula>
    </cfRule>
  </conditionalFormatting>
  <conditionalFormatting sqref="C148">
    <cfRule type="cellIs" dxfId="187" priority="25" operator="greaterThan">
      <formula>1</formula>
    </cfRule>
  </conditionalFormatting>
  <conditionalFormatting sqref="C150">
    <cfRule type="cellIs" dxfId="186" priority="24" operator="greaterThan">
      <formula>1</formula>
    </cfRule>
  </conditionalFormatting>
  <conditionalFormatting sqref="C173">
    <cfRule type="cellIs" dxfId="185" priority="21" operator="greaterThan">
      <formula>1</formula>
    </cfRule>
  </conditionalFormatting>
  <conditionalFormatting sqref="C177">
    <cfRule type="cellIs" dxfId="184" priority="19" operator="greaterThan">
      <formula>1</formula>
    </cfRule>
  </conditionalFormatting>
  <conditionalFormatting sqref="C152">
    <cfRule type="cellIs" dxfId="183" priority="23" operator="greaterThan">
      <formula>1</formula>
    </cfRule>
  </conditionalFormatting>
  <conditionalFormatting sqref="C154">
    <cfRule type="cellIs" dxfId="182" priority="22" operator="greaterThan">
      <formula>1</formula>
    </cfRule>
  </conditionalFormatting>
  <conditionalFormatting sqref="C175">
    <cfRule type="cellIs" dxfId="181" priority="20" operator="greaterThan">
      <formula>1</formula>
    </cfRule>
  </conditionalFormatting>
  <conditionalFormatting sqref="C203">
    <cfRule type="cellIs" dxfId="180" priority="12" operator="greaterThan">
      <formula>1</formula>
    </cfRule>
  </conditionalFormatting>
  <conditionalFormatting sqref="C179">
    <cfRule type="cellIs" dxfId="179" priority="18" operator="greaterThan">
      <formula>1</formula>
    </cfRule>
  </conditionalFormatting>
  <conditionalFormatting sqref="C183">
    <cfRule type="cellIs" dxfId="178" priority="16" operator="greaterThan">
      <formula>1</formula>
    </cfRule>
  </conditionalFormatting>
  <conditionalFormatting sqref="C181">
    <cfRule type="cellIs" dxfId="177" priority="17" operator="greaterThan">
      <formula>1</formula>
    </cfRule>
  </conditionalFormatting>
  <conditionalFormatting sqref="C199">
    <cfRule type="cellIs" dxfId="176" priority="14" operator="greaterThan">
      <formula>1</formula>
    </cfRule>
  </conditionalFormatting>
  <conditionalFormatting sqref="C201">
    <cfRule type="cellIs" dxfId="175" priority="13" operator="greaterThan">
      <formula>1</formula>
    </cfRule>
  </conditionalFormatting>
  <conditionalFormatting sqref="C205">
    <cfRule type="cellIs" dxfId="174" priority="11" operator="greaterThan">
      <formula>1</formula>
    </cfRule>
  </conditionalFormatting>
  <conditionalFormatting sqref="C207">
    <cfRule type="cellIs" dxfId="173" priority="10" operator="greaterThan">
      <formula>1</formula>
    </cfRule>
  </conditionalFormatting>
  <conditionalFormatting sqref="C209">
    <cfRule type="cellIs" dxfId="172" priority="9" operator="greaterThan">
      <formula>1</formula>
    </cfRule>
  </conditionalFormatting>
  <conditionalFormatting sqref="C211">
    <cfRule type="cellIs" dxfId="171" priority="8" operator="greaterThan">
      <formula>1</formula>
    </cfRule>
  </conditionalFormatting>
  <conditionalFormatting sqref="C214">
    <cfRule type="cellIs" dxfId="170" priority="7" operator="greaterThan">
      <formula>1</formula>
    </cfRule>
  </conditionalFormatting>
  <conditionalFormatting sqref="C216">
    <cfRule type="cellIs" dxfId="169" priority="6" operator="greaterThan">
      <formula>1</formula>
    </cfRule>
  </conditionalFormatting>
  <conditionalFormatting sqref="C218">
    <cfRule type="cellIs" dxfId="168" priority="5" operator="greaterThan">
      <formula>1</formula>
    </cfRule>
  </conditionalFormatting>
  <conditionalFormatting sqref="A123">
    <cfRule type="expression" dxfId="167" priority="15" stopIfTrue="1">
      <formula>OR(ROW()=CELL("ligne"),COLUMN()=CELL("colonne"))</formula>
    </cfRule>
  </conditionalFormatting>
  <conditionalFormatting sqref="C228">
    <cfRule type="cellIs" dxfId="166" priority="36" operator="greaterThan">
      <formula>1</formula>
    </cfRule>
  </conditionalFormatting>
  <conditionalFormatting sqref="C140">
    <cfRule type="cellIs" dxfId="165" priority="33" operator="greaterThan">
      <formula>1</formula>
    </cfRule>
  </conditionalFormatting>
  <conditionalFormatting sqref="C144">
    <cfRule type="cellIs" dxfId="164" priority="31" operator="greaterThan">
      <formula>1</formula>
    </cfRule>
  </conditionalFormatting>
  <conditionalFormatting sqref="C136">
    <cfRule type="cellIs" dxfId="163" priority="35" operator="greaterThan">
      <formula>1</formula>
    </cfRule>
  </conditionalFormatting>
  <conditionalFormatting sqref="C138">
    <cfRule type="cellIs" dxfId="162" priority="34" operator="greaterThan">
      <formula>1</formula>
    </cfRule>
  </conditionalFormatting>
  <conditionalFormatting sqref="C142">
    <cfRule type="cellIs" dxfId="161" priority="32" operator="greaterThan">
      <formula>1</formula>
    </cfRule>
  </conditionalFormatting>
  <conditionalFormatting sqref="C146">
    <cfRule type="cellIs" dxfId="160" priority="30" operator="greaterThan">
      <formula>1</formula>
    </cfRule>
  </conditionalFormatting>
  <conditionalFormatting sqref="C167">
    <cfRule type="cellIs" dxfId="159" priority="28" operator="greaterThan">
      <formula>1</formula>
    </cfRule>
  </conditionalFormatting>
  <conditionalFormatting sqref="C165">
    <cfRule type="cellIs" dxfId="158" priority="29" operator="greaterThan">
      <formula>1</formula>
    </cfRule>
  </conditionalFormatting>
  <conditionalFormatting sqref="C169">
    <cfRule type="cellIs" dxfId="157" priority="27" operator="greaterThan">
      <formula>1</formula>
    </cfRule>
  </conditionalFormatting>
  <conditionalFormatting sqref="C171">
    <cfRule type="cellIs" dxfId="156" priority="26" operator="greaterThan">
      <formula>1</formula>
    </cfRule>
  </conditionalFormatting>
  <conditionalFormatting sqref="C224">
    <cfRule type="cellIs" dxfId="155" priority="2" operator="greaterThan">
      <formula>1</formula>
    </cfRule>
  </conditionalFormatting>
  <conditionalFormatting sqref="C226">
    <cfRule type="cellIs" dxfId="154" priority="1" operator="greaterThan">
      <formula>1</formula>
    </cfRule>
  </conditionalFormatting>
  <conditionalFormatting sqref="C222">
    <cfRule type="cellIs" dxfId="153" priority="3" operator="greaterThan">
      <formula>1</formula>
    </cfRule>
  </conditionalFormatting>
  <hyperlinks>
    <hyperlink ref="O20" r:id="rId1" display="http://ecogestlp.ac-rouen.fr/farinedessert/patisserie/BRISEE-FONCER-TRAITEUR.pdf" xr:uid="{B71E48C1-4926-44D3-9C31-7CB59BA1BEE3}"/>
    <hyperlink ref="C51" r:id="rId2" xr:uid="{251CCE7C-05D0-40D5-ABA2-9B3DFCCEB102}"/>
    <hyperlink ref="D191" r:id="rId3" xr:uid="{B91B261F-C64C-43AA-8EDC-0E10BE5372BB}"/>
  </hyperlinks>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154"/>
  <sheetViews>
    <sheetView workbookViewId="0">
      <selection activeCell="X24" sqref="X24"/>
    </sheetView>
  </sheetViews>
  <sheetFormatPr baseColWidth="10" defaultRowHeight="15" x14ac:dyDescent="0.25"/>
  <cols>
    <col min="1" max="1" width="2.85546875" customWidth="1"/>
    <col min="2" max="27" width="9.7109375" customWidth="1"/>
  </cols>
  <sheetData>
    <row r="1" spans="1:28" s="6" customFormat="1" ht="12.75" x14ac:dyDescent="0.2">
      <c r="A1" s="29">
        <v>2.71</v>
      </c>
      <c r="B1" s="30">
        <v>9</v>
      </c>
      <c r="C1" s="30">
        <v>9</v>
      </c>
      <c r="D1" s="30">
        <v>9</v>
      </c>
      <c r="E1" s="30">
        <v>9</v>
      </c>
      <c r="F1" s="30">
        <v>9</v>
      </c>
      <c r="G1" s="30">
        <v>9</v>
      </c>
      <c r="H1" s="30">
        <v>9</v>
      </c>
      <c r="I1" s="31">
        <v>9</v>
      </c>
      <c r="J1" s="31">
        <v>9</v>
      </c>
      <c r="K1" s="31">
        <v>9</v>
      </c>
      <c r="L1" s="31">
        <v>9</v>
      </c>
      <c r="M1" s="31">
        <v>9</v>
      </c>
      <c r="N1" s="31">
        <v>9</v>
      </c>
      <c r="O1" s="31">
        <v>9</v>
      </c>
      <c r="P1" s="31">
        <v>9</v>
      </c>
      <c r="Q1" s="31">
        <v>9</v>
      </c>
      <c r="R1" s="31">
        <v>9</v>
      </c>
      <c r="S1" s="31">
        <v>9</v>
      </c>
      <c r="T1" s="31">
        <v>9</v>
      </c>
      <c r="U1" s="31">
        <v>9</v>
      </c>
      <c r="V1" s="31">
        <v>9</v>
      </c>
      <c r="W1" s="31">
        <v>9</v>
      </c>
      <c r="X1" s="31">
        <v>9</v>
      </c>
      <c r="Y1" s="31">
        <v>9</v>
      </c>
      <c r="Z1" s="31">
        <v>9</v>
      </c>
      <c r="AA1" s="31">
        <v>9</v>
      </c>
      <c r="AB1" s="32" t="s">
        <v>49</v>
      </c>
    </row>
    <row r="2" spans="1:28" x14ac:dyDescent="0.25">
      <c r="A2" s="91" t="s">
        <v>0</v>
      </c>
      <c r="B2" s="2436"/>
      <c r="C2" s="2436"/>
      <c r="D2" s="2436"/>
      <c r="E2" s="2436"/>
      <c r="F2" s="2436"/>
      <c r="G2" s="2436"/>
      <c r="H2" s="2436"/>
      <c r="I2" s="2436"/>
      <c r="J2" s="2436"/>
      <c r="K2" s="2436"/>
      <c r="L2" s="2436"/>
      <c r="M2" s="2436"/>
      <c r="N2" s="2436"/>
      <c r="O2" s="2436"/>
      <c r="P2" s="2436"/>
      <c r="Q2" s="2436"/>
      <c r="R2" s="2436"/>
      <c r="S2" s="2436"/>
      <c r="T2" s="2436"/>
      <c r="U2" s="2436"/>
      <c r="V2" s="2436"/>
      <c r="W2" s="2436"/>
      <c r="X2" s="2436"/>
      <c r="Y2" s="2436"/>
      <c r="Z2" s="2436"/>
      <c r="AA2" s="2436"/>
    </row>
    <row r="3" spans="1:28" ht="26.25" customHeight="1" x14ac:dyDescent="0.25">
      <c r="A3" s="2436"/>
      <c r="B3" s="1883" t="s">
        <v>179</v>
      </c>
      <c r="C3" s="1883"/>
      <c r="D3" s="1883"/>
      <c r="E3" s="1883"/>
      <c r="F3" s="1883"/>
      <c r="G3" s="1883"/>
      <c r="H3" s="1883"/>
      <c r="I3" s="1883"/>
      <c r="J3" s="1883"/>
      <c r="K3" s="1883"/>
      <c r="L3" s="1883"/>
      <c r="M3" s="1883"/>
      <c r="N3" s="1883"/>
      <c r="O3" s="1883"/>
      <c r="P3" s="1883"/>
      <c r="Q3" s="1883"/>
      <c r="R3" s="1883"/>
      <c r="S3" s="1883"/>
      <c r="T3" s="1883"/>
      <c r="U3" s="804"/>
      <c r="V3" s="85"/>
      <c r="W3" s="85"/>
      <c r="X3" s="85"/>
      <c r="Y3" s="85"/>
      <c r="Z3" s="85"/>
      <c r="AA3" s="85"/>
    </row>
    <row r="4" spans="1:28" ht="15" customHeight="1" x14ac:dyDescent="0.25">
      <c r="A4" s="2436"/>
      <c r="B4" s="1883"/>
      <c r="C4" s="1883"/>
      <c r="D4" s="1883"/>
      <c r="E4" s="1883"/>
      <c r="F4" s="1883"/>
      <c r="G4" s="1883"/>
      <c r="H4" s="1883"/>
      <c r="I4" s="1883"/>
      <c r="J4" s="1883"/>
      <c r="K4" s="1883"/>
      <c r="L4" s="1883"/>
      <c r="M4" s="1883"/>
      <c r="N4" s="1883"/>
      <c r="O4" s="1883"/>
      <c r="P4" s="1883"/>
      <c r="Q4" s="1883"/>
      <c r="R4" s="1883"/>
      <c r="S4" s="1883"/>
      <c r="T4" s="1883"/>
      <c r="U4" s="804"/>
      <c r="V4" s="85"/>
      <c r="W4" s="85"/>
      <c r="X4" s="85"/>
      <c r="Y4" s="85"/>
      <c r="Z4" s="85"/>
      <c r="AA4" s="85"/>
    </row>
    <row r="5" spans="1:28" ht="15" customHeight="1" x14ac:dyDescent="0.25">
      <c r="A5" s="2436"/>
      <c r="B5" s="1883"/>
      <c r="C5" s="1883"/>
      <c r="D5" s="1883"/>
      <c r="E5" s="1883"/>
      <c r="F5" s="1883"/>
      <c r="G5" s="1883"/>
      <c r="H5" s="1883"/>
      <c r="I5" s="1883"/>
      <c r="J5" s="1883"/>
      <c r="K5" s="1883"/>
      <c r="L5" s="1883"/>
      <c r="M5" s="1883"/>
      <c r="N5" s="1883"/>
      <c r="O5" s="1883"/>
      <c r="P5" s="1883"/>
      <c r="Q5" s="1883"/>
      <c r="R5" s="1883"/>
      <c r="S5" s="1883"/>
      <c r="T5" s="1883"/>
      <c r="U5" s="804"/>
      <c r="V5" s="85"/>
      <c r="W5" s="85"/>
      <c r="X5" s="85"/>
      <c r="Y5" s="85"/>
      <c r="Z5" s="85"/>
      <c r="AA5" s="85"/>
    </row>
    <row r="6" spans="1:28" ht="23.25" customHeight="1" x14ac:dyDescent="0.25">
      <c r="A6" s="2436"/>
      <c r="B6" s="85"/>
      <c r="C6" s="85"/>
      <c r="D6" s="2480" t="s">
        <v>1</v>
      </c>
      <c r="E6" s="2480"/>
      <c r="F6" s="85"/>
      <c r="G6" s="2475"/>
      <c r="H6" s="2475"/>
      <c r="I6" s="85"/>
      <c r="J6" s="2475"/>
      <c r="K6" s="2475"/>
      <c r="L6" s="86"/>
      <c r="M6" s="2475"/>
      <c r="N6" s="2475"/>
      <c r="O6" s="85"/>
      <c r="P6" s="2476" t="s">
        <v>4</v>
      </c>
      <c r="Q6" s="2476"/>
      <c r="R6" s="2476"/>
      <c r="S6" s="85"/>
      <c r="T6" s="85"/>
      <c r="U6" s="85"/>
      <c r="V6" s="85"/>
      <c r="W6" s="85"/>
      <c r="X6" s="85"/>
      <c r="Y6" s="85"/>
      <c r="Z6" s="85"/>
      <c r="AA6" s="85"/>
    </row>
    <row r="7" spans="1:28" ht="18.75" customHeight="1" x14ac:dyDescent="0.25">
      <c r="A7" s="2436"/>
      <c r="B7" s="85"/>
      <c r="C7" s="85"/>
      <c r="D7" s="2210" t="s">
        <v>163</v>
      </c>
      <c r="E7" s="2210"/>
      <c r="F7" s="85"/>
      <c r="G7" s="2211" t="s">
        <v>52</v>
      </c>
      <c r="H7" s="2211"/>
      <c r="I7" s="85"/>
      <c r="J7" s="2211" t="s">
        <v>54</v>
      </c>
      <c r="K7" s="2211"/>
      <c r="L7" s="85"/>
      <c r="M7" s="2211" t="s">
        <v>120</v>
      </c>
      <c r="N7" s="2211"/>
      <c r="O7" s="85"/>
      <c r="P7" s="2466" t="s">
        <v>164</v>
      </c>
      <c r="Q7" s="2466"/>
      <c r="R7" s="2466"/>
      <c r="S7" s="85"/>
      <c r="T7" s="85"/>
      <c r="U7" s="85"/>
      <c r="V7" s="2464" t="s">
        <v>164</v>
      </c>
      <c r="W7" s="2459" t="s">
        <v>182</v>
      </c>
      <c r="X7" s="2460" t="s">
        <v>176</v>
      </c>
      <c r="Y7" s="2462" t="s">
        <v>183</v>
      </c>
      <c r="Z7" s="2460" t="s">
        <v>184</v>
      </c>
      <c r="AA7" s="85"/>
    </row>
    <row r="8" spans="1:28" x14ac:dyDescent="0.25">
      <c r="A8" s="2436"/>
      <c r="B8" s="85"/>
      <c r="C8" s="85"/>
      <c r="D8" s="2210"/>
      <c r="E8" s="2210"/>
      <c r="F8" s="85"/>
      <c r="G8" s="2211"/>
      <c r="H8" s="2211"/>
      <c r="I8" s="85"/>
      <c r="J8" s="2211"/>
      <c r="K8" s="2211"/>
      <c r="L8" s="85"/>
      <c r="M8" s="2211"/>
      <c r="N8" s="2211"/>
      <c r="O8" s="85"/>
      <c r="P8" s="2466"/>
      <c r="Q8" s="2466"/>
      <c r="R8" s="2466"/>
      <c r="S8" s="85"/>
      <c r="T8" s="85"/>
      <c r="U8" s="85"/>
      <c r="V8" s="2465"/>
      <c r="W8" s="2440"/>
      <c r="X8" s="2461"/>
      <c r="Y8" s="2463"/>
      <c r="Z8" s="2461"/>
      <c r="AA8" s="85"/>
    </row>
    <row r="9" spans="1:28" ht="15.75" x14ac:dyDescent="0.25">
      <c r="A9" s="2436"/>
      <c r="B9" s="85"/>
      <c r="C9" s="85"/>
      <c r="D9" s="2033">
        <v>2</v>
      </c>
      <c r="E9" s="2033"/>
      <c r="F9" s="85"/>
      <c r="G9" s="2438">
        <v>12</v>
      </c>
      <c r="H9" s="2438"/>
      <c r="I9" s="85"/>
      <c r="J9" s="2438">
        <v>18</v>
      </c>
      <c r="K9" s="2438"/>
      <c r="L9" s="85"/>
      <c r="M9" s="2439">
        <f>M37</f>
        <v>5</v>
      </c>
      <c r="N9" s="2439"/>
      <c r="O9" s="85"/>
      <c r="P9" s="2437">
        <f t="shared" ref="P9:P18" si="0">MROUND(V9,1)</f>
        <v>16</v>
      </c>
      <c r="Q9" s="2437"/>
      <c r="R9" s="2437"/>
      <c r="S9" s="85"/>
      <c r="T9" s="85"/>
      <c r="U9" s="85"/>
      <c r="V9" s="786">
        <f>(P37/W37)*W9</f>
        <v>16</v>
      </c>
      <c r="W9" s="101">
        <f t="shared" ref="W9:W18" si="1">(G9*J9)*D9</f>
        <v>432</v>
      </c>
      <c r="X9" s="102">
        <f t="shared" ref="X9:X18" si="2">W9/P9</f>
        <v>27</v>
      </c>
      <c r="Y9" s="103">
        <f t="shared" ref="Y9:Y18" si="3">W9*M9</f>
        <v>2160</v>
      </c>
      <c r="Z9" s="787">
        <f t="shared" ref="Z9:Z18" si="4">Y9/P9</f>
        <v>135</v>
      </c>
      <c r="AA9" s="85"/>
    </row>
    <row r="10" spans="1:28" ht="15.75" x14ac:dyDescent="0.25">
      <c r="A10" s="2436"/>
      <c r="B10" s="85"/>
      <c r="C10" s="85"/>
      <c r="D10" s="2033">
        <v>1</v>
      </c>
      <c r="E10" s="2033"/>
      <c r="F10" s="85"/>
      <c r="G10" s="2438">
        <v>18</v>
      </c>
      <c r="H10" s="2438"/>
      <c r="I10" s="85"/>
      <c r="J10" s="2438">
        <v>18</v>
      </c>
      <c r="K10" s="2438"/>
      <c r="L10" s="85"/>
      <c r="M10" s="2439">
        <f>M37</f>
        <v>5</v>
      </c>
      <c r="N10" s="2439"/>
      <c r="O10" s="85"/>
      <c r="P10" s="2437">
        <f t="shared" si="0"/>
        <v>12</v>
      </c>
      <c r="Q10" s="2437"/>
      <c r="R10" s="2437"/>
      <c r="S10" s="85"/>
      <c r="T10" s="85"/>
      <c r="U10" s="85"/>
      <c r="V10" s="786">
        <f>(P37/W37)*W10</f>
        <v>12</v>
      </c>
      <c r="W10" s="101">
        <f t="shared" si="1"/>
        <v>324</v>
      </c>
      <c r="X10" s="102">
        <f t="shared" si="2"/>
        <v>27</v>
      </c>
      <c r="Y10" s="103">
        <f t="shared" si="3"/>
        <v>1620</v>
      </c>
      <c r="Z10" s="787">
        <f t="shared" si="4"/>
        <v>135</v>
      </c>
      <c r="AA10" s="85"/>
    </row>
    <row r="11" spans="1:28" ht="15.75" x14ac:dyDescent="0.25">
      <c r="A11" s="2436"/>
      <c r="B11" s="85"/>
      <c r="C11" s="85"/>
      <c r="D11" s="2033">
        <v>1</v>
      </c>
      <c r="E11" s="2033"/>
      <c r="F11" s="85"/>
      <c r="G11" s="2438">
        <v>18</v>
      </c>
      <c r="H11" s="2438"/>
      <c r="I11" s="85"/>
      <c r="J11" s="2438">
        <v>24</v>
      </c>
      <c r="K11" s="2438"/>
      <c r="L11" s="85"/>
      <c r="M11" s="2439">
        <f>M37</f>
        <v>5</v>
      </c>
      <c r="N11" s="2439"/>
      <c r="O11" s="85"/>
      <c r="P11" s="2437">
        <f t="shared" si="0"/>
        <v>16</v>
      </c>
      <c r="Q11" s="2437"/>
      <c r="R11" s="2437"/>
      <c r="S11" s="85"/>
      <c r="T11" s="85"/>
      <c r="U11" s="85"/>
      <c r="V11" s="786">
        <f>(P37/W37)*W11</f>
        <v>16</v>
      </c>
      <c r="W11" s="101">
        <f t="shared" si="1"/>
        <v>432</v>
      </c>
      <c r="X11" s="102">
        <f t="shared" si="2"/>
        <v>27</v>
      </c>
      <c r="Y11" s="103">
        <f t="shared" si="3"/>
        <v>2160</v>
      </c>
      <c r="Z11" s="787">
        <f t="shared" si="4"/>
        <v>135</v>
      </c>
      <c r="AA11" s="85"/>
    </row>
    <row r="12" spans="1:28" ht="15.75" x14ac:dyDescent="0.25">
      <c r="A12" s="2436"/>
      <c r="B12" s="85"/>
      <c r="C12" s="85"/>
      <c r="D12" s="2033">
        <v>1</v>
      </c>
      <c r="E12" s="2033"/>
      <c r="F12" s="85"/>
      <c r="G12" s="2438">
        <v>18</v>
      </c>
      <c r="H12" s="2438"/>
      <c r="I12" s="85"/>
      <c r="J12" s="2438">
        <v>24</v>
      </c>
      <c r="K12" s="2438"/>
      <c r="L12" s="85"/>
      <c r="M12" s="2439">
        <f>M37</f>
        <v>5</v>
      </c>
      <c r="N12" s="2439"/>
      <c r="O12" s="85"/>
      <c r="P12" s="2437">
        <f t="shared" si="0"/>
        <v>16</v>
      </c>
      <c r="Q12" s="2437"/>
      <c r="R12" s="2437"/>
      <c r="S12" s="85"/>
      <c r="T12" s="85"/>
      <c r="U12" s="85"/>
      <c r="V12" s="786">
        <f>(P37/W37)*W12</f>
        <v>16</v>
      </c>
      <c r="W12" s="101">
        <f t="shared" si="1"/>
        <v>432</v>
      </c>
      <c r="X12" s="102">
        <f t="shared" si="2"/>
        <v>27</v>
      </c>
      <c r="Y12" s="103">
        <f t="shared" si="3"/>
        <v>2160</v>
      </c>
      <c r="Z12" s="787">
        <f t="shared" si="4"/>
        <v>135</v>
      </c>
      <c r="AA12" s="85"/>
    </row>
    <row r="13" spans="1:28" ht="15.75" x14ac:dyDescent="0.25">
      <c r="A13" s="2436"/>
      <c r="B13" s="85"/>
      <c r="C13" s="85"/>
      <c r="D13" s="2033">
        <v>1</v>
      </c>
      <c r="E13" s="2033"/>
      <c r="F13" s="85"/>
      <c r="G13" s="2438">
        <v>22.5</v>
      </c>
      <c r="H13" s="2438"/>
      <c r="I13" s="85"/>
      <c r="J13" s="2438">
        <v>24</v>
      </c>
      <c r="K13" s="2438"/>
      <c r="L13" s="85"/>
      <c r="M13" s="2439">
        <f>M37</f>
        <v>5</v>
      </c>
      <c r="N13" s="2439"/>
      <c r="O13" s="85"/>
      <c r="P13" s="2437">
        <f t="shared" si="0"/>
        <v>20</v>
      </c>
      <c r="Q13" s="2437"/>
      <c r="R13" s="2437"/>
      <c r="S13" s="85"/>
      <c r="T13" s="85"/>
      <c r="U13" s="85"/>
      <c r="V13" s="786">
        <f>(P37/W37)*W13</f>
        <v>20</v>
      </c>
      <c r="W13" s="101">
        <f t="shared" si="1"/>
        <v>540</v>
      </c>
      <c r="X13" s="102">
        <f t="shared" si="2"/>
        <v>27</v>
      </c>
      <c r="Y13" s="103">
        <f t="shared" si="3"/>
        <v>2700</v>
      </c>
      <c r="Z13" s="787">
        <f t="shared" si="4"/>
        <v>135</v>
      </c>
      <c r="AA13" s="85"/>
    </row>
    <row r="14" spans="1:28" ht="15.75" x14ac:dyDescent="0.25">
      <c r="A14" s="2436"/>
      <c r="B14" s="85"/>
      <c r="C14" s="85"/>
      <c r="D14" s="2033">
        <v>1</v>
      </c>
      <c r="E14" s="2033"/>
      <c r="F14" s="85"/>
      <c r="G14" s="2438">
        <v>24</v>
      </c>
      <c r="H14" s="2438"/>
      <c r="I14" s="85"/>
      <c r="J14" s="2438">
        <v>27</v>
      </c>
      <c r="K14" s="2438"/>
      <c r="L14" s="85"/>
      <c r="M14" s="2439">
        <f>M37</f>
        <v>5</v>
      </c>
      <c r="N14" s="2439"/>
      <c r="O14" s="85"/>
      <c r="P14" s="2437">
        <f t="shared" si="0"/>
        <v>24</v>
      </c>
      <c r="Q14" s="2437"/>
      <c r="R14" s="2437"/>
      <c r="S14" s="85"/>
      <c r="T14" s="85"/>
      <c r="U14" s="85"/>
      <c r="V14" s="786">
        <f>(P37/W37)*W14</f>
        <v>24</v>
      </c>
      <c r="W14" s="101">
        <f t="shared" si="1"/>
        <v>648</v>
      </c>
      <c r="X14" s="102">
        <f t="shared" si="2"/>
        <v>27</v>
      </c>
      <c r="Y14" s="103">
        <f t="shared" si="3"/>
        <v>3240</v>
      </c>
      <c r="Z14" s="787">
        <f t="shared" si="4"/>
        <v>135</v>
      </c>
      <c r="AA14" s="85"/>
    </row>
    <row r="15" spans="1:28" ht="15.75" x14ac:dyDescent="0.25">
      <c r="A15" s="2436"/>
      <c r="B15" s="85"/>
      <c r="C15" s="85"/>
      <c r="D15" s="2033">
        <v>1</v>
      </c>
      <c r="E15" s="2033"/>
      <c r="F15" s="85"/>
      <c r="G15" s="2438">
        <v>24</v>
      </c>
      <c r="H15" s="2438"/>
      <c r="I15" s="85"/>
      <c r="J15" s="2438">
        <v>31.5</v>
      </c>
      <c r="K15" s="2438"/>
      <c r="L15" s="85"/>
      <c r="M15" s="2439">
        <f>M37</f>
        <v>5</v>
      </c>
      <c r="N15" s="2439"/>
      <c r="O15" s="85"/>
      <c r="P15" s="2437">
        <f t="shared" si="0"/>
        <v>28</v>
      </c>
      <c r="Q15" s="2437"/>
      <c r="R15" s="2437"/>
      <c r="S15" s="85"/>
      <c r="T15" s="85"/>
      <c r="U15" s="85"/>
      <c r="V15" s="786">
        <f>(P37/W37)*W15</f>
        <v>28</v>
      </c>
      <c r="W15" s="101">
        <f t="shared" si="1"/>
        <v>756</v>
      </c>
      <c r="X15" s="102">
        <f t="shared" si="2"/>
        <v>27</v>
      </c>
      <c r="Y15" s="103">
        <f t="shared" si="3"/>
        <v>3780</v>
      </c>
      <c r="Z15" s="787">
        <f t="shared" si="4"/>
        <v>135</v>
      </c>
      <c r="AA15" s="85"/>
    </row>
    <row r="16" spans="1:28" ht="15.75" x14ac:dyDescent="0.25">
      <c r="A16" s="2436"/>
      <c r="B16" s="85"/>
      <c r="C16" s="85"/>
      <c r="D16" s="2033">
        <v>1</v>
      </c>
      <c r="E16" s="2033"/>
      <c r="F16" s="85"/>
      <c r="G16" s="2438">
        <v>24</v>
      </c>
      <c r="H16" s="2438"/>
      <c r="I16" s="85"/>
      <c r="J16" s="2438">
        <v>36</v>
      </c>
      <c r="K16" s="2438"/>
      <c r="L16" s="85"/>
      <c r="M16" s="2439">
        <f>M37</f>
        <v>5</v>
      </c>
      <c r="N16" s="2439"/>
      <c r="O16" s="85"/>
      <c r="P16" s="2437">
        <f t="shared" si="0"/>
        <v>32</v>
      </c>
      <c r="Q16" s="2437"/>
      <c r="R16" s="2437"/>
      <c r="S16" s="85"/>
      <c r="T16" s="85"/>
      <c r="U16" s="85"/>
      <c r="V16" s="786">
        <f>(P37/W37)*W16</f>
        <v>32</v>
      </c>
      <c r="W16" s="101">
        <f t="shared" si="1"/>
        <v>864</v>
      </c>
      <c r="X16" s="102">
        <f t="shared" si="2"/>
        <v>27</v>
      </c>
      <c r="Y16" s="103">
        <f t="shared" si="3"/>
        <v>4320</v>
      </c>
      <c r="Z16" s="787">
        <f t="shared" si="4"/>
        <v>135</v>
      </c>
      <c r="AA16" s="85"/>
    </row>
    <row r="17" spans="1:27" ht="15.75" x14ac:dyDescent="0.25">
      <c r="A17" s="2436"/>
      <c r="B17" s="85"/>
      <c r="C17" s="85"/>
      <c r="D17" s="2033">
        <v>1</v>
      </c>
      <c r="E17" s="2033"/>
      <c r="F17" s="85"/>
      <c r="G17" s="2438">
        <v>27</v>
      </c>
      <c r="H17" s="2438"/>
      <c r="I17" s="85"/>
      <c r="J17" s="2438">
        <v>36</v>
      </c>
      <c r="K17" s="2438"/>
      <c r="L17" s="85"/>
      <c r="M17" s="2439">
        <f>M37</f>
        <v>5</v>
      </c>
      <c r="N17" s="2439"/>
      <c r="O17" s="85"/>
      <c r="P17" s="2437">
        <f t="shared" si="0"/>
        <v>36</v>
      </c>
      <c r="Q17" s="2437"/>
      <c r="R17" s="2437"/>
      <c r="S17" s="85"/>
      <c r="T17" s="85"/>
      <c r="U17" s="85"/>
      <c r="V17" s="786">
        <f>(P37/W37)*W17</f>
        <v>36</v>
      </c>
      <c r="W17" s="101">
        <f t="shared" si="1"/>
        <v>972</v>
      </c>
      <c r="X17" s="102">
        <f t="shared" si="2"/>
        <v>27</v>
      </c>
      <c r="Y17" s="103">
        <f t="shared" si="3"/>
        <v>4860</v>
      </c>
      <c r="Z17" s="787">
        <f t="shared" si="4"/>
        <v>135</v>
      </c>
      <c r="AA17" s="85"/>
    </row>
    <row r="18" spans="1:27" ht="15.75" x14ac:dyDescent="0.25">
      <c r="A18" s="2436"/>
      <c r="B18" s="85"/>
      <c r="C18" s="85"/>
      <c r="D18" s="2033">
        <v>1</v>
      </c>
      <c r="E18" s="2033"/>
      <c r="F18" s="85"/>
      <c r="G18" s="2438">
        <v>27.8</v>
      </c>
      <c r="H18" s="2438"/>
      <c r="I18" s="85"/>
      <c r="J18" s="2438">
        <v>53.5</v>
      </c>
      <c r="K18" s="2438"/>
      <c r="L18" s="85"/>
      <c r="M18" s="2439">
        <f>M37</f>
        <v>5</v>
      </c>
      <c r="N18" s="2439"/>
      <c r="O18" s="85"/>
      <c r="P18" s="2437">
        <f t="shared" si="0"/>
        <v>55</v>
      </c>
      <c r="Q18" s="2437"/>
      <c r="R18" s="2437"/>
      <c r="S18" s="85"/>
      <c r="T18" s="85"/>
      <c r="U18" s="85"/>
      <c r="V18" s="786">
        <f>(P37/W37)*W18</f>
        <v>55.085185185185182</v>
      </c>
      <c r="W18" s="101">
        <f t="shared" si="1"/>
        <v>1487.3</v>
      </c>
      <c r="X18" s="102">
        <f t="shared" si="2"/>
        <v>27.041818181818179</v>
      </c>
      <c r="Y18" s="103">
        <f t="shared" si="3"/>
        <v>7436.5</v>
      </c>
      <c r="Z18" s="787">
        <f t="shared" si="4"/>
        <v>135.20909090909092</v>
      </c>
      <c r="AA18" s="85"/>
    </row>
    <row r="19" spans="1:27" ht="21" customHeight="1" x14ac:dyDescent="0.25">
      <c r="A19" s="2436"/>
      <c r="B19" s="85"/>
      <c r="C19" s="85"/>
      <c r="D19" s="2443" t="s">
        <v>193</v>
      </c>
      <c r="E19" s="2443"/>
      <c r="F19" s="2443"/>
      <c r="G19" s="2443"/>
      <c r="H19" s="2443"/>
      <c r="I19" s="2443"/>
      <c r="J19" s="2443"/>
      <c r="K19" s="2443"/>
      <c r="L19" s="2443"/>
      <c r="M19" s="2443"/>
      <c r="N19" s="2443"/>
      <c r="O19" s="26"/>
      <c r="P19" s="26"/>
      <c r="Q19" s="26"/>
      <c r="R19" s="26"/>
      <c r="S19" s="85"/>
      <c r="T19" s="85"/>
      <c r="U19" s="85"/>
      <c r="V19" s="788"/>
      <c r="W19" s="789"/>
      <c r="X19" s="789"/>
      <c r="Y19" s="790"/>
      <c r="Z19" s="791"/>
      <c r="AA19" s="85"/>
    </row>
    <row r="20" spans="1:27" x14ac:dyDescent="0.25">
      <c r="A20" s="2436"/>
      <c r="B20" s="85"/>
      <c r="C20" s="85"/>
      <c r="D20" s="2033">
        <v>1</v>
      </c>
      <c r="E20" s="2033"/>
      <c r="F20" s="85"/>
      <c r="G20" s="2438">
        <v>4.5</v>
      </c>
      <c r="H20" s="2438"/>
      <c r="I20" s="85"/>
      <c r="J20" s="2438">
        <v>6.5</v>
      </c>
      <c r="K20" s="2438"/>
      <c r="L20" s="85"/>
      <c r="M20" s="2439">
        <f>M37</f>
        <v>5</v>
      </c>
      <c r="N20" s="2439"/>
      <c r="O20" s="85"/>
      <c r="P20" s="2437">
        <f>MROUND(V20,1)</f>
        <v>1</v>
      </c>
      <c r="Q20" s="2437"/>
      <c r="R20" s="2437"/>
      <c r="S20" s="85"/>
      <c r="T20" s="85"/>
      <c r="U20" s="85"/>
      <c r="V20" s="2444">
        <f>(P37/W37)*W20</f>
        <v>1.0833333333333333</v>
      </c>
      <c r="W20" s="2446">
        <f>(G20*J20)*D20</f>
        <v>29.25</v>
      </c>
      <c r="X20" s="2448">
        <f>W20/P20</f>
        <v>29.25</v>
      </c>
      <c r="Y20" s="2450">
        <f>W20*M20</f>
        <v>146.25</v>
      </c>
      <c r="Z20" s="2454">
        <f>Y20/P20</f>
        <v>146.25</v>
      </c>
      <c r="AA20" s="85"/>
    </row>
    <row r="21" spans="1:27" ht="21" customHeight="1" x14ac:dyDescent="0.25">
      <c r="A21" s="2436"/>
      <c r="B21" s="85"/>
      <c r="C21" s="85"/>
      <c r="D21" s="2033"/>
      <c r="E21" s="2033"/>
      <c r="F21" s="85"/>
      <c r="G21" s="2438"/>
      <c r="H21" s="2438"/>
      <c r="I21" s="85"/>
      <c r="J21" s="2438"/>
      <c r="K21" s="2438"/>
      <c r="L21" s="85"/>
      <c r="M21" s="2439"/>
      <c r="N21" s="2439"/>
      <c r="O21" s="85"/>
      <c r="P21" s="2437"/>
      <c r="Q21" s="2437"/>
      <c r="R21" s="2437"/>
      <c r="S21" s="85"/>
      <c r="T21" s="85"/>
      <c r="U21" s="85"/>
      <c r="V21" s="2445"/>
      <c r="W21" s="2447"/>
      <c r="X21" s="2449"/>
      <c r="Y21" s="2451"/>
      <c r="Z21" s="2455"/>
      <c r="AA21" s="85"/>
    </row>
    <row r="22" spans="1:27" ht="15.75" x14ac:dyDescent="0.25">
      <c r="A22" s="2436"/>
      <c r="B22" s="85"/>
      <c r="C22" s="87" t="s">
        <v>165</v>
      </c>
      <c r="D22" s="2477">
        <f>D37</f>
        <v>1</v>
      </c>
      <c r="E22" s="2477"/>
      <c r="F22" s="85"/>
      <c r="G22" s="2478">
        <f>G37</f>
        <v>12</v>
      </c>
      <c r="H22" s="2478"/>
      <c r="I22" s="85"/>
      <c r="J22" s="2478">
        <f>J37</f>
        <v>18</v>
      </c>
      <c r="K22" s="2478"/>
      <c r="L22" s="85"/>
      <c r="M22" s="2478">
        <f>M37</f>
        <v>5</v>
      </c>
      <c r="N22" s="2478"/>
      <c r="O22" s="85"/>
      <c r="P22" s="2479">
        <f>P37</f>
        <v>8</v>
      </c>
      <c r="Q22" s="2479"/>
      <c r="R22" s="2479"/>
      <c r="S22" s="85"/>
      <c r="T22" s="85"/>
      <c r="U22" s="85"/>
      <c r="V22" s="85"/>
      <c r="W22" s="85"/>
      <c r="X22" s="85"/>
      <c r="Y22" s="85"/>
      <c r="Z22" s="85"/>
      <c r="AA22" s="85"/>
    </row>
    <row r="23" spans="1:27" ht="25.5" customHeight="1" x14ac:dyDescent="0.25">
      <c r="A23" s="2436"/>
      <c r="B23" s="85"/>
      <c r="C23" s="85"/>
      <c r="D23" s="784" t="s">
        <v>194</v>
      </c>
      <c r="E23" s="785"/>
      <c r="F23" s="785"/>
      <c r="G23" s="785"/>
      <c r="H23" s="785"/>
      <c r="I23" s="785"/>
      <c r="J23" s="785"/>
      <c r="K23" s="785"/>
      <c r="L23" s="785"/>
      <c r="M23" s="785"/>
      <c r="N23" s="785"/>
      <c r="O23" s="785"/>
      <c r="P23" s="785"/>
      <c r="Q23" s="785"/>
      <c r="R23" s="793" t="s">
        <v>177</v>
      </c>
      <c r="S23" s="85"/>
      <c r="T23" s="85"/>
      <c r="U23" s="85"/>
      <c r="V23" s="85"/>
      <c r="W23" s="85"/>
      <c r="X23" s="85"/>
      <c r="Y23" s="85"/>
      <c r="Z23" s="85"/>
      <c r="AA23" s="85"/>
    </row>
    <row r="24" spans="1:27" ht="23.25" x14ac:dyDescent="0.25">
      <c r="A24" s="2436"/>
      <c r="B24" s="85"/>
      <c r="C24" s="987" t="s">
        <v>1</v>
      </c>
      <c r="D24" s="988" t="s">
        <v>587</v>
      </c>
      <c r="E24" s="651"/>
      <c r="F24" s="88"/>
      <c r="G24" s="85"/>
      <c r="H24" s="85"/>
      <c r="I24" s="85"/>
      <c r="J24" s="85"/>
      <c r="K24" s="85"/>
      <c r="L24" s="85"/>
      <c r="M24" s="986" t="s">
        <v>4</v>
      </c>
      <c r="N24" s="807" t="s">
        <v>167</v>
      </c>
      <c r="O24" s="89"/>
      <c r="P24" s="85"/>
      <c r="Q24" s="85"/>
      <c r="R24" s="85"/>
      <c r="S24" s="85"/>
      <c r="T24" s="85"/>
      <c r="U24" s="85"/>
      <c r="V24" s="85"/>
      <c r="W24" s="85"/>
      <c r="X24" s="85"/>
      <c r="Y24" s="85"/>
      <c r="Z24" s="85"/>
      <c r="AA24" s="85"/>
    </row>
    <row r="25" spans="1:27" ht="23.25" x14ac:dyDescent="0.25">
      <c r="A25" s="2436"/>
      <c r="B25" s="810"/>
      <c r="C25" s="810"/>
      <c r="D25" s="810"/>
      <c r="E25" s="810"/>
      <c r="F25" s="810"/>
      <c r="G25" s="810"/>
      <c r="H25" s="810"/>
      <c r="I25" s="810"/>
      <c r="J25" s="810"/>
      <c r="K25" s="810"/>
      <c r="L25" s="810"/>
      <c r="M25" s="810"/>
      <c r="N25" s="810"/>
      <c r="O25" s="810"/>
      <c r="P25" s="808" t="s">
        <v>168</v>
      </c>
      <c r="Q25" s="810"/>
      <c r="R25" s="809">
        <f>P38</f>
        <v>37</v>
      </c>
      <c r="S25" s="809"/>
      <c r="T25" s="90"/>
      <c r="U25" s="90"/>
      <c r="V25" s="85"/>
      <c r="W25" s="85"/>
      <c r="X25" s="85"/>
      <c r="Y25" s="85"/>
      <c r="Z25" s="85"/>
      <c r="AA25" s="85"/>
    </row>
    <row r="26" spans="1:27" x14ac:dyDescent="0.25">
      <c r="A26" s="2436"/>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row>
    <row r="27" spans="1:27" ht="18.75" x14ac:dyDescent="0.3">
      <c r="A27" s="2436"/>
      <c r="B27" s="800" t="s">
        <v>199</v>
      </c>
      <c r="C27" s="795"/>
      <c r="D27" s="795"/>
      <c r="E27" s="796"/>
      <c r="F27" s="797" t="s">
        <v>200</v>
      </c>
      <c r="G27" s="796"/>
      <c r="H27" s="796"/>
      <c r="I27" s="798"/>
      <c r="J27" s="798"/>
      <c r="K27" s="799"/>
      <c r="L27" s="799"/>
      <c r="M27" s="799"/>
      <c r="N27" s="799"/>
      <c r="O27" s="799"/>
      <c r="P27" s="799"/>
      <c r="Q27" s="799"/>
      <c r="R27" s="799"/>
      <c r="S27" s="85"/>
      <c r="T27" s="85"/>
      <c r="U27" s="85"/>
      <c r="V27" s="85"/>
      <c r="W27" s="85"/>
      <c r="X27" s="85"/>
      <c r="Y27" s="85"/>
      <c r="Z27" s="85"/>
      <c r="AA27" s="85"/>
    </row>
    <row r="28" spans="1:27" x14ac:dyDescent="0.25">
      <c r="A28" s="2436"/>
      <c r="B28" s="654"/>
      <c r="C28" s="654"/>
      <c r="D28" s="654"/>
      <c r="E28" s="654"/>
      <c r="F28" s="654"/>
      <c r="G28" s="654"/>
      <c r="H28" s="654"/>
      <c r="I28" s="654"/>
      <c r="J28" s="654"/>
      <c r="K28" s="654"/>
      <c r="L28" s="654"/>
      <c r="M28" s="654"/>
      <c r="N28" s="654"/>
      <c r="O28" s="654"/>
      <c r="P28" s="654"/>
      <c r="Q28" s="654"/>
      <c r="R28" s="654"/>
      <c r="S28" s="654"/>
      <c r="T28" s="654"/>
      <c r="U28" s="654"/>
      <c r="V28" s="654"/>
      <c r="W28" s="654"/>
      <c r="X28" s="654"/>
      <c r="Y28" s="654"/>
      <c r="Z28" s="654"/>
      <c r="AA28" s="654"/>
    </row>
    <row r="29" spans="1:27" x14ac:dyDescent="0.25">
      <c r="A29" s="2436"/>
      <c r="B29" s="654"/>
      <c r="C29" s="654"/>
      <c r="D29" s="654"/>
      <c r="E29" s="654"/>
      <c r="F29" s="654"/>
      <c r="G29" s="654"/>
      <c r="H29" s="654"/>
      <c r="I29" s="654"/>
      <c r="J29" s="654"/>
      <c r="K29" s="654"/>
      <c r="L29" s="654"/>
      <c r="M29" s="654"/>
      <c r="N29" s="654"/>
      <c r="O29" s="654"/>
      <c r="P29" s="654"/>
      <c r="Q29" s="654"/>
      <c r="R29" s="654"/>
      <c r="S29" s="654"/>
      <c r="T29" s="654"/>
      <c r="U29" s="654"/>
      <c r="V29" s="654"/>
      <c r="W29" s="654"/>
      <c r="X29" s="654"/>
      <c r="Y29" s="654"/>
      <c r="Z29" s="654"/>
      <c r="AA29" s="654"/>
    </row>
    <row r="30" spans="1:27" ht="20.25" customHeight="1" x14ac:dyDescent="0.25">
      <c r="A30" s="2436"/>
      <c r="B30" s="2452" t="s">
        <v>172</v>
      </c>
      <c r="C30" s="2452"/>
      <c r="D30" s="2452"/>
      <c r="E30" s="2452"/>
      <c r="F30" s="2452"/>
      <c r="G30" s="2452"/>
      <c r="H30" s="2452"/>
      <c r="I30" s="2452"/>
      <c r="J30" s="2452"/>
      <c r="K30" s="2452"/>
      <c r="L30" s="2452"/>
      <c r="M30" s="2452"/>
      <c r="N30" s="2452"/>
      <c r="O30" s="2452"/>
      <c r="P30" s="2452"/>
      <c r="Q30" s="2452"/>
      <c r="R30" s="2452"/>
      <c r="S30" s="2452"/>
      <c r="T30" s="2452"/>
      <c r="U30" s="2452"/>
      <c r="V30" s="2452"/>
      <c r="W30" s="2452"/>
      <c r="X30" s="2452"/>
      <c r="Y30" s="2452"/>
      <c r="Z30" s="2452"/>
      <c r="AA30" s="654"/>
    </row>
    <row r="31" spans="1:27" ht="15" customHeight="1" x14ac:dyDescent="0.25">
      <c r="A31" s="2436"/>
      <c r="B31" s="2452"/>
      <c r="C31" s="2452"/>
      <c r="D31" s="2452"/>
      <c r="E31" s="2452"/>
      <c r="F31" s="2452"/>
      <c r="G31" s="2452"/>
      <c r="H31" s="2452"/>
      <c r="I31" s="2452"/>
      <c r="J31" s="2452"/>
      <c r="K31" s="2452"/>
      <c r="L31" s="2452"/>
      <c r="M31" s="2452"/>
      <c r="N31" s="2452"/>
      <c r="O31" s="2452"/>
      <c r="P31" s="2452"/>
      <c r="Q31" s="2452"/>
      <c r="R31" s="2452"/>
      <c r="S31" s="2452"/>
      <c r="T31" s="2452"/>
      <c r="U31" s="2452"/>
      <c r="V31" s="2452"/>
      <c r="W31" s="2452"/>
      <c r="X31" s="2452"/>
      <c r="Y31" s="2452"/>
      <c r="Z31" s="2452"/>
      <c r="AA31" s="654"/>
    </row>
    <row r="32" spans="1:27" ht="15" customHeight="1" x14ac:dyDescent="0.25">
      <c r="A32" s="2436"/>
      <c r="B32" s="2452" t="s">
        <v>588</v>
      </c>
      <c r="C32" s="2452"/>
      <c r="D32" s="2452"/>
      <c r="E32" s="2452"/>
      <c r="F32" s="2452"/>
      <c r="G32" s="2452"/>
      <c r="H32" s="2452"/>
      <c r="I32" s="2452"/>
      <c r="J32" s="2452"/>
      <c r="K32" s="2452"/>
      <c r="L32" s="2452"/>
      <c r="M32" s="2452"/>
      <c r="N32" s="2452"/>
      <c r="O32" s="2452"/>
      <c r="P32" s="2452"/>
      <c r="Q32" s="2452"/>
      <c r="R32" s="2452"/>
      <c r="S32" s="2452"/>
      <c r="T32" s="2452"/>
      <c r="U32" s="2452"/>
      <c r="V32" s="2452"/>
      <c r="W32" s="2452"/>
      <c r="X32" s="2452"/>
      <c r="Y32" s="2452"/>
      <c r="Z32" s="2452"/>
      <c r="AA32" s="654"/>
    </row>
    <row r="33" spans="1:27" ht="15" customHeight="1" x14ac:dyDescent="0.25">
      <c r="A33" s="2436"/>
      <c r="B33" s="2452"/>
      <c r="C33" s="2452"/>
      <c r="D33" s="2452"/>
      <c r="E33" s="2452"/>
      <c r="F33" s="2452"/>
      <c r="G33" s="2452"/>
      <c r="H33" s="2452"/>
      <c r="I33" s="2452"/>
      <c r="J33" s="2452"/>
      <c r="K33" s="2452"/>
      <c r="L33" s="2452"/>
      <c r="M33" s="2452"/>
      <c r="N33" s="2452"/>
      <c r="O33" s="2452"/>
      <c r="P33" s="2452"/>
      <c r="Q33" s="2452"/>
      <c r="R33" s="2452"/>
      <c r="S33" s="2452"/>
      <c r="T33" s="2452"/>
      <c r="U33" s="2452"/>
      <c r="V33" s="2452"/>
      <c r="W33" s="2452"/>
      <c r="X33" s="2452"/>
      <c r="Y33" s="2452"/>
      <c r="Z33" s="2452"/>
      <c r="AA33" s="654"/>
    </row>
    <row r="34" spans="1:27" ht="23.25" customHeight="1" x14ac:dyDescent="0.25">
      <c r="A34" s="2436"/>
      <c r="B34" s="654"/>
      <c r="C34" s="654"/>
      <c r="D34" s="2453" t="s">
        <v>1</v>
      </c>
      <c r="E34" s="2453"/>
      <c r="F34" s="654"/>
      <c r="G34" s="2453" t="s">
        <v>2</v>
      </c>
      <c r="H34" s="2453"/>
      <c r="I34" s="654"/>
      <c r="J34" s="2453" t="s">
        <v>3</v>
      </c>
      <c r="K34" s="2453"/>
      <c r="L34" s="781"/>
      <c r="M34" s="2453" t="s">
        <v>3</v>
      </c>
      <c r="N34" s="2453"/>
      <c r="O34" s="654"/>
      <c r="P34" s="2453" t="s">
        <v>4</v>
      </c>
      <c r="Q34" s="2453"/>
      <c r="R34" s="2453"/>
      <c r="S34" s="654"/>
      <c r="T34" s="654"/>
      <c r="U34" s="654"/>
      <c r="V34" s="654"/>
      <c r="W34" s="654"/>
      <c r="X34" s="654"/>
      <c r="Y34" s="654"/>
      <c r="Z34" s="654"/>
      <c r="AA34" s="654"/>
    </row>
    <row r="35" spans="1:27" ht="18.75" customHeight="1" x14ac:dyDescent="0.25">
      <c r="A35" s="2436"/>
      <c r="B35" s="654"/>
      <c r="C35" s="780"/>
      <c r="D35" s="2456" t="s">
        <v>163</v>
      </c>
      <c r="E35" s="2456"/>
      <c r="F35" s="780"/>
      <c r="G35" s="2457" t="s">
        <v>52</v>
      </c>
      <c r="H35" s="2457"/>
      <c r="I35" s="780"/>
      <c r="J35" s="2457" t="s">
        <v>54</v>
      </c>
      <c r="K35" s="2457"/>
      <c r="L35" s="780"/>
      <c r="M35" s="2457" t="s">
        <v>120</v>
      </c>
      <c r="N35" s="2457"/>
      <c r="O35" s="654"/>
      <c r="P35" s="2456" t="s">
        <v>164</v>
      </c>
      <c r="Q35" s="2456"/>
      <c r="R35" s="2456"/>
      <c r="S35" s="654"/>
      <c r="T35" s="654"/>
      <c r="U35" s="654"/>
      <c r="V35" s="654"/>
      <c r="W35" s="2440" t="s">
        <v>182</v>
      </c>
      <c r="X35" s="2440" t="s">
        <v>176</v>
      </c>
      <c r="Y35" s="2440" t="s">
        <v>183</v>
      </c>
      <c r="Z35" s="2440" t="s">
        <v>184</v>
      </c>
      <c r="AA35" s="654"/>
    </row>
    <row r="36" spans="1:27" x14ac:dyDescent="0.25">
      <c r="A36" s="2436"/>
      <c r="B36" s="654"/>
      <c r="C36" s="780"/>
      <c r="D36" s="2456"/>
      <c r="E36" s="2456"/>
      <c r="F36" s="780"/>
      <c r="G36" s="2457"/>
      <c r="H36" s="2457"/>
      <c r="I36" s="780"/>
      <c r="J36" s="2457"/>
      <c r="K36" s="2457"/>
      <c r="L36" s="780"/>
      <c r="M36" s="2457"/>
      <c r="N36" s="2457"/>
      <c r="O36" s="654"/>
      <c r="P36" s="2456"/>
      <c r="Q36" s="2456"/>
      <c r="R36" s="2456"/>
      <c r="S36" s="654"/>
      <c r="T36" s="654"/>
      <c r="U36" s="654"/>
      <c r="V36" s="654"/>
      <c r="W36" s="2440"/>
      <c r="X36" s="2440"/>
      <c r="Y36" s="2440"/>
      <c r="Z36" s="2440"/>
      <c r="AA36" s="654"/>
    </row>
    <row r="37" spans="1:27" ht="21" x14ac:dyDescent="0.25">
      <c r="A37" s="2436"/>
      <c r="B37" s="654"/>
      <c r="C37" s="780"/>
      <c r="D37" s="2441">
        <v>1</v>
      </c>
      <c r="E37" s="2441"/>
      <c r="F37" s="780"/>
      <c r="G37" s="2442">
        <v>12</v>
      </c>
      <c r="H37" s="2442"/>
      <c r="I37" s="780"/>
      <c r="J37" s="2442">
        <v>18</v>
      </c>
      <c r="K37" s="2442"/>
      <c r="L37" s="780"/>
      <c r="M37" s="2442">
        <v>5</v>
      </c>
      <c r="N37" s="2442"/>
      <c r="O37" s="654"/>
      <c r="P37" s="2458">
        <v>8</v>
      </c>
      <c r="Q37" s="2458"/>
      <c r="R37" s="2458"/>
      <c r="S37" s="654"/>
      <c r="T37" s="654"/>
      <c r="U37" s="654"/>
      <c r="V37" s="654"/>
      <c r="W37" s="107">
        <f>G37*J37</f>
        <v>216</v>
      </c>
      <c r="X37" s="107">
        <f>W37/P37</f>
        <v>27</v>
      </c>
      <c r="Y37" s="107">
        <f>W37*M37</f>
        <v>1080</v>
      </c>
      <c r="Z37" s="794">
        <f>Y37/P37</f>
        <v>135</v>
      </c>
      <c r="AA37" s="654"/>
    </row>
    <row r="38" spans="1:27" x14ac:dyDescent="0.25">
      <c r="A38" s="2436"/>
      <c r="B38" s="654"/>
      <c r="C38" s="780"/>
      <c r="D38" s="654"/>
      <c r="E38" s="654"/>
      <c r="F38" s="654"/>
      <c r="G38" s="654"/>
      <c r="H38" s="654"/>
      <c r="I38" s="654"/>
      <c r="J38" s="654"/>
      <c r="K38" s="654"/>
      <c r="L38" s="654"/>
      <c r="M38" s="654"/>
      <c r="N38" s="654"/>
      <c r="O38" s="654"/>
      <c r="P38" s="792">
        <f>ROW()-1</f>
        <v>37</v>
      </c>
      <c r="Q38" s="654"/>
      <c r="R38" s="654"/>
      <c r="S38" s="654"/>
      <c r="T38" s="654"/>
      <c r="U38" s="654"/>
      <c r="V38" s="654"/>
      <c r="W38" s="654"/>
      <c r="X38" s="654"/>
      <c r="Y38" s="654"/>
      <c r="Z38" s="654"/>
      <c r="AA38" s="654"/>
    </row>
    <row r="39" spans="1:27" x14ac:dyDescent="0.25">
      <c r="A39" s="2436"/>
      <c r="B39" s="654"/>
      <c r="C39" s="654"/>
      <c r="D39" s="654"/>
      <c r="E39" s="654"/>
      <c r="F39" s="654"/>
      <c r="G39" s="654"/>
      <c r="H39" s="654"/>
      <c r="I39" s="654"/>
      <c r="J39" s="654"/>
      <c r="K39" s="654"/>
      <c r="L39" s="654"/>
      <c r="M39" s="654"/>
      <c r="N39" s="654"/>
      <c r="O39" s="654"/>
      <c r="P39" s="781"/>
      <c r="Q39" s="654"/>
      <c r="R39" s="654"/>
      <c r="S39" s="654"/>
      <c r="T39" s="654"/>
      <c r="U39" s="654"/>
      <c r="V39" s="654"/>
      <c r="W39" s="654"/>
      <c r="X39" s="654"/>
      <c r="Y39" s="654"/>
      <c r="Z39" s="654"/>
      <c r="AA39" s="654"/>
    </row>
    <row r="40" spans="1:27" ht="23.25" x14ac:dyDescent="0.25">
      <c r="A40" s="2436"/>
      <c r="B40" s="779" t="s">
        <v>586</v>
      </c>
      <c r="Q40" s="783"/>
      <c r="AA40" s="654"/>
    </row>
    <row r="41" spans="1:27" ht="15" customHeight="1" x14ac:dyDescent="0.25">
      <c r="A41" s="2436"/>
      <c r="B41" s="654"/>
      <c r="C41" s="654"/>
      <c r="D41" s="654"/>
      <c r="E41" s="654"/>
      <c r="F41" s="654"/>
      <c r="G41" s="654"/>
      <c r="H41" s="654"/>
      <c r="I41" s="654"/>
      <c r="J41" s="654"/>
      <c r="K41" s="654"/>
      <c r="L41" s="654"/>
      <c r="M41" s="654"/>
      <c r="N41" s="654"/>
      <c r="O41" s="654"/>
      <c r="P41" s="654"/>
      <c r="Q41" s="654"/>
      <c r="R41" s="654"/>
      <c r="S41" s="654"/>
      <c r="T41" s="654"/>
      <c r="U41" s="654"/>
      <c r="V41" s="654"/>
      <c r="W41" s="654"/>
      <c r="X41" s="654"/>
      <c r="Y41" s="654"/>
      <c r="Z41" s="654"/>
      <c r="AA41" s="654"/>
    </row>
    <row r="42" spans="1:27" ht="15" customHeight="1" x14ac:dyDescent="0.3">
      <c r="A42" s="2436"/>
      <c r="B42" s="811" t="s">
        <v>589</v>
      </c>
      <c r="C42" s="654"/>
      <c r="D42" s="654"/>
      <c r="E42" s="654"/>
      <c r="F42" s="654"/>
      <c r="G42" s="654"/>
      <c r="H42" s="654"/>
      <c r="I42" s="654"/>
      <c r="J42" s="654"/>
      <c r="K42" s="654"/>
      <c r="L42" s="654"/>
      <c r="M42" s="654"/>
      <c r="N42" s="654"/>
      <c r="O42" s="654"/>
      <c r="P42" s="654"/>
      <c r="Q42" s="654"/>
      <c r="R42" s="654"/>
      <c r="S42" s="654"/>
      <c r="T42" s="654"/>
      <c r="U42" s="654"/>
      <c r="V42" s="654"/>
      <c r="W42" s="654"/>
      <c r="X42" s="654"/>
      <c r="Y42" s="654"/>
      <c r="Z42" s="654"/>
      <c r="AA42" s="654"/>
    </row>
    <row r="43" spans="1:27" ht="15" customHeight="1" x14ac:dyDescent="0.25">
      <c r="A43" s="2436"/>
      <c r="B43" s="654"/>
      <c r="C43" s="654"/>
      <c r="D43" s="654"/>
      <c r="E43" s="654"/>
      <c r="F43" s="654"/>
      <c r="G43" s="654"/>
      <c r="H43" s="654"/>
      <c r="I43" s="654"/>
      <c r="J43" s="654"/>
      <c r="K43" s="654"/>
      <c r="L43" s="654"/>
      <c r="M43" s="654"/>
      <c r="N43" s="654"/>
      <c r="O43" s="654"/>
      <c r="P43" s="654"/>
      <c r="Q43" s="654"/>
      <c r="R43" s="654"/>
      <c r="S43" s="654"/>
      <c r="T43" s="654"/>
      <c r="U43" s="654"/>
      <c r="V43" s="654"/>
      <c r="W43" s="654"/>
      <c r="X43" s="654"/>
      <c r="Y43" s="654"/>
      <c r="Z43" s="654"/>
      <c r="AA43" s="654"/>
    </row>
    <row r="44" spans="1:27" ht="15" customHeight="1" x14ac:dyDescent="0.25">
      <c r="A44" s="2436"/>
      <c r="B44" s="654"/>
      <c r="C44" s="654"/>
      <c r="D44" s="654"/>
      <c r="E44" s="654"/>
      <c r="F44" s="654"/>
      <c r="G44" s="654"/>
      <c r="H44" s="654"/>
      <c r="I44" s="654"/>
      <c r="J44" s="654"/>
      <c r="K44" s="654"/>
      <c r="L44" s="654"/>
      <c r="M44" s="654"/>
      <c r="N44" s="654"/>
      <c r="O44" s="654"/>
      <c r="P44" s="654"/>
      <c r="Q44" s="654"/>
      <c r="R44" s="654"/>
      <c r="S44" s="654"/>
      <c r="T44" s="654"/>
      <c r="U44" s="654"/>
      <c r="V44" s="654"/>
      <c r="W44" s="654"/>
      <c r="X44" s="654"/>
      <c r="Y44" s="654"/>
      <c r="Z44" s="654"/>
      <c r="AA44" s="654"/>
    </row>
    <row r="46" spans="1:27" s="6" customFormat="1" ht="12.75" customHeight="1" x14ac:dyDescent="0.2">
      <c r="B46" s="2028" t="s">
        <v>908</v>
      </c>
      <c r="C46" s="2028"/>
      <c r="D46" s="2028"/>
      <c r="E46" s="2028"/>
      <c r="F46" s="2028"/>
      <c r="G46" s="2028"/>
      <c r="H46" s="2028"/>
      <c r="I46" s="2028"/>
      <c r="J46" s="2028"/>
      <c r="K46" s="2028"/>
      <c r="L46" s="2028"/>
      <c r="M46" s="2028"/>
      <c r="N46" s="2028"/>
      <c r="O46" s="2028"/>
      <c r="P46" s="2028"/>
      <c r="Q46" s="2028"/>
      <c r="R46" s="2028"/>
      <c r="S46" s="2028"/>
      <c r="T46" s="2028"/>
      <c r="U46" s="2028"/>
    </row>
    <row r="47" spans="1:27" s="6" customFormat="1" ht="12.75" customHeight="1" x14ac:dyDescent="0.2">
      <c r="B47" s="2028"/>
      <c r="C47" s="2028"/>
      <c r="D47" s="2028"/>
      <c r="E47" s="2028"/>
      <c r="F47" s="2028"/>
      <c r="G47" s="2028"/>
      <c r="H47" s="2028"/>
      <c r="I47" s="2028"/>
      <c r="J47" s="2028"/>
      <c r="K47" s="2028"/>
      <c r="L47" s="2028"/>
      <c r="M47" s="2028"/>
      <c r="N47" s="2028"/>
      <c r="O47" s="2028"/>
      <c r="P47" s="2028"/>
      <c r="Q47" s="2028"/>
      <c r="R47" s="2028"/>
      <c r="S47" s="2028"/>
      <c r="T47" s="2028"/>
      <c r="U47" s="2028"/>
    </row>
    <row r="48" spans="1:27" s="6" customFormat="1" ht="23.25" customHeight="1" x14ac:dyDescent="0.2">
      <c r="B48" s="2028"/>
      <c r="C48" s="2028"/>
      <c r="D48" s="2028"/>
      <c r="E48" s="2028"/>
      <c r="F48" s="2028"/>
      <c r="G48" s="2028"/>
      <c r="H48" s="2028"/>
      <c r="I48" s="2028"/>
      <c r="J48" s="2028"/>
      <c r="K48" s="2028"/>
      <c r="L48" s="2028"/>
      <c r="M48" s="2028"/>
      <c r="N48" s="2028"/>
      <c r="O48" s="2028"/>
      <c r="P48" s="2028"/>
      <c r="Q48" s="2028"/>
      <c r="R48" s="2028"/>
      <c r="S48" s="2028"/>
      <c r="T48" s="2028"/>
      <c r="U48" s="2028"/>
    </row>
    <row r="50" spans="1:29" s="6" customFormat="1" ht="15.75" customHeight="1" x14ac:dyDescent="0.2">
      <c r="A50" s="676"/>
      <c r="B50" s="676"/>
      <c r="C50" s="2027" t="s">
        <v>905</v>
      </c>
      <c r="D50" s="2027"/>
      <c r="E50" s="2027"/>
      <c r="F50" s="2027"/>
      <c r="G50" s="2027"/>
      <c r="H50" s="2027"/>
      <c r="I50" s="2027"/>
      <c r="J50" s="2027"/>
      <c r="K50" s="2027"/>
      <c r="L50" s="2027"/>
      <c r="M50" s="2027"/>
      <c r="N50" s="42"/>
    </row>
    <row r="51" spans="1:29" s="6" customFormat="1" ht="13.5" customHeight="1" x14ac:dyDescent="0.2">
      <c r="A51" s="676"/>
      <c r="B51" s="676"/>
      <c r="C51" s="2027"/>
      <c r="D51" s="2027"/>
      <c r="E51" s="2027"/>
      <c r="F51" s="2027"/>
      <c r="G51" s="2027"/>
      <c r="H51" s="2027"/>
      <c r="I51" s="2027"/>
      <c r="J51" s="2027"/>
      <c r="K51" s="2027"/>
      <c r="L51" s="2027"/>
      <c r="M51" s="2027"/>
      <c r="N51" s="42"/>
    </row>
    <row r="53" spans="1:29" s="6" customFormat="1" ht="15.75" customHeight="1" x14ac:dyDescent="0.25">
      <c r="A53" s="765" t="s">
        <v>0</v>
      </c>
      <c r="B53" s="1446"/>
      <c r="C53" s="1447"/>
      <c r="D53" s="1881" t="s">
        <v>178</v>
      </c>
      <c r="E53" s="1881"/>
      <c r="F53" s="1881"/>
      <c r="G53" s="1881"/>
      <c r="H53" s="1881"/>
      <c r="I53" s="1881"/>
      <c r="J53" s="1448"/>
      <c r="K53" s="1448"/>
      <c r="L53" s="1448"/>
      <c r="M53" s="1448"/>
      <c r="N53" s="802"/>
      <c r="O53" s="31"/>
      <c r="P53"/>
      <c r="Q53"/>
      <c r="R53"/>
    </row>
    <row r="54" spans="1:29" s="6" customFormat="1" ht="12.75" customHeight="1" x14ac:dyDescent="0.25">
      <c r="A54" s="2467" t="s">
        <v>178</v>
      </c>
      <c r="B54" s="1449"/>
      <c r="C54" s="1445"/>
      <c r="D54" s="1882"/>
      <c r="E54" s="1882"/>
      <c r="F54" s="1882"/>
      <c r="G54" s="1882"/>
      <c r="H54" s="1882"/>
      <c r="I54" s="1882"/>
      <c r="J54" s="26"/>
      <c r="K54" s="26"/>
      <c r="L54" s="26"/>
      <c r="M54" s="26"/>
      <c r="N54" s="777"/>
      <c r="O54" s="31"/>
      <c r="P54"/>
      <c r="Q54"/>
      <c r="R54"/>
      <c r="S54"/>
      <c r="T54"/>
      <c r="U54"/>
      <c r="V54"/>
      <c r="W54"/>
      <c r="X54"/>
      <c r="Y54"/>
      <c r="Z54"/>
      <c r="AA54"/>
      <c r="AB54"/>
      <c r="AC54"/>
    </row>
    <row r="55" spans="1:29" s="6" customFormat="1" ht="15.75" customHeight="1" x14ac:dyDescent="0.25">
      <c r="A55" s="2467"/>
      <c r="B55" s="1449"/>
      <c r="C55" s="1445"/>
      <c r="D55" s="1894" t="s">
        <v>180</v>
      </c>
      <c r="E55" s="1894"/>
      <c r="F55" s="1894"/>
      <c r="G55" s="1894"/>
      <c r="H55" s="1894"/>
      <c r="I55" s="1894"/>
      <c r="J55" s="26"/>
      <c r="K55" s="26"/>
      <c r="L55" s="26"/>
      <c r="M55" s="26"/>
      <c r="N55" s="777"/>
      <c r="O55" s="31"/>
      <c r="P55"/>
      <c r="Q55"/>
      <c r="R55"/>
      <c r="S55"/>
      <c r="T55"/>
      <c r="U55"/>
      <c r="V55"/>
      <c r="W55"/>
      <c r="X55"/>
      <c r="Y55"/>
      <c r="Z55"/>
      <c r="AA55"/>
      <c r="AB55"/>
      <c r="AC55"/>
    </row>
    <row r="56" spans="1:29" s="6" customFormat="1" ht="12.75" customHeight="1" x14ac:dyDescent="0.25">
      <c r="A56" s="2467"/>
      <c r="B56" s="1449"/>
      <c r="C56" s="1445"/>
      <c r="D56" s="2468"/>
      <c r="E56" s="2468"/>
      <c r="F56" s="2468"/>
      <c r="G56" s="2468"/>
      <c r="H56" s="2468"/>
      <c r="I56" s="2468"/>
      <c r="J56" s="26"/>
      <c r="K56" s="26"/>
      <c r="L56" s="26"/>
      <c r="M56" s="26"/>
      <c r="N56" s="777"/>
      <c r="O56" s="31"/>
      <c r="P56"/>
      <c r="Q56"/>
      <c r="R56"/>
    </row>
    <row r="57" spans="1:29" s="6" customFormat="1" ht="28.5" customHeight="1" x14ac:dyDescent="0.25">
      <c r="A57" s="2467"/>
      <c r="B57" s="1449"/>
      <c r="C57" s="1445"/>
      <c r="D57" s="2469" t="s">
        <v>181</v>
      </c>
      <c r="E57" s="2469"/>
      <c r="F57" s="2469"/>
      <c r="G57" s="2469"/>
      <c r="H57" s="2469"/>
      <c r="I57" s="2469"/>
      <c r="J57" s="26"/>
      <c r="K57" s="26"/>
      <c r="L57" s="26"/>
      <c r="M57" s="26"/>
      <c r="N57" s="777"/>
      <c r="O57" s="31"/>
      <c r="P57"/>
      <c r="Q57"/>
      <c r="R57"/>
    </row>
    <row r="58" spans="1:29" s="6" customFormat="1" x14ac:dyDescent="0.25">
      <c r="A58" s="2467"/>
      <c r="B58" s="1449"/>
      <c r="C58" s="1445"/>
      <c r="D58" s="1450" t="s">
        <v>180</v>
      </c>
      <c r="E58" s="42"/>
      <c r="F58" s="98"/>
      <c r="G58" s="98"/>
      <c r="H58" s="98"/>
      <c r="I58" s="98"/>
      <c r="J58" s="26"/>
      <c r="K58" s="26"/>
      <c r="L58" s="26"/>
      <c r="M58" s="26"/>
      <c r="N58" s="777"/>
      <c r="O58" s="31"/>
      <c r="P58"/>
      <c r="Q58"/>
      <c r="R58"/>
    </row>
    <row r="59" spans="1:29" s="6" customFormat="1" x14ac:dyDescent="0.25">
      <c r="A59" s="2467"/>
      <c r="B59" s="1449"/>
      <c r="C59" s="1445"/>
      <c r="D59" s="98" t="s">
        <v>185</v>
      </c>
      <c r="E59" s="42"/>
      <c r="F59" s="98"/>
      <c r="G59" s="98"/>
      <c r="H59" s="98"/>
      <c r="I59" s="98"/>
      <c r="J59" s="26"/>
      <c r="K59" s="26"/>
      <c r="L59" s="26"/>
      <c r="M59" s="26"/>
      <c r="N59" s="777"/>
      <c r="O59" s="31"/>
      <c r="P59"/>
      <c r="Q59"/>
      <c r="R59"/>
    </row>
    <row r="60" spans="1:29" s="6" customFormat="1" x14ac:dyDescent="0.25">
      <c r="A60" s="2467"/>
      <c r="B60" s="1449"/>
      <c r="C60" s="1445"/>
      <c r="D60" s="98" t="s">
        <v>186</v>
      </c>
      <c r="E60" s="42"/>
      <c r="F60" s="98"/>
      <c r="G60" s="98"/>
      <c r="H60" s="98"/>
      <c r="I60" s="98"/>
      <c r="J60" s="26"/>
      <c r="K60" s="26"/>
      <c r="L60" s="26"/>
      <c r="M60" s="26"/>
      <c r="N60" s="777"/>
      <c r="O60" s="31"/>
      <c r="P60"/>
      <c r="Q60"/>
      <c r="R60"/>
    </row>
    <row r="61" spans="1:29" s="6" customFormat="1" ht="24" customHeight="1" x14ac:dyDescent="0.25">
      <c r="A61" s="2467"/>
      <c r="B61" s="1449"/>
      <c r="C61" s="1445"/>
      <c r="D61" s="98" t="s">
        <v>187</v>
      </c>
      <c r="E61" s="42"/>
      <c r="F61" s="98"/>
      <c r="G61" s="98"/>
      <c r="H61" s="98"/>
      <c r="I61" s="98"/>
      <c r="J61" s="26"/>
      <c r="K61" s="26"/>
      <c r="L61" s="26"/>
      <c r="M61" s="26"/>
      <c r="N61" s="777"/>
      <c r="O61" s="31"/>
      <c r="P61"/>
      <c r="Q61"/>
      <c r="R61"/>
    </row>
    <row r="62" spans="1:29" s="6" customFormat="1" x14ac:dyDescent="0.25">
      <c r="A62" s="2467"/>
      <c r="B62" s="1449"/>
      <c r="C62" s="1445"/>
      <c r="D62" s="98" t="s">
        <v>188</v>
      </c>
      <c r="E62" s="42"/>
      <c r="F62" s="98"/>
      <c r="G62" s="98"/>
      <c r="H62" s="98"/>
      <c r="I62" s="98"/>
      <c r="J62" s="26"/>
      <c r="K62" s="26"/>
      <c r="L62" s="26"/>
      <c r="M62" s="26"/>
      <c r="N62" s="777"/>
      <c r="O62" s="31"/>
      <c r="P62"/>
      <c r="Q62"/>
      <c r="R62"/>
    </row>
    <row r="63" spans="1:29" s="6" customFormat="1" x14ac:dyDescent="0.25">
      <c r="A63" s="2467"/>
      <c r="B63" s="1449"/>
      <c r="C63" s="1445"/>
      <c r="D63" s="98" t="s">
        <v>189</v>
      </c>
      <c r="E63" s="42"/>
      <c r="F63" s="98"/>
      <c r="G63" s="98"/>
      <c r="H63" s="98"/>
      <c r="I63" s="98"/>
      <c r="J63" s="26"/>
      <c r="K63" s="26"/>
      <c r="L63" s="26"/>
      <c r="M63" s="26"/>
      <c r="N63" s="777"/>
      <c r="O63" s="31"/>
      <c r="P63"/>
      <c r="Q63"/>
      <c r="R63"/>
    </row>
    <row r="64" spans="1:29" s="6" customFormat="1" x14ac:dyDescent="0.25">
      <c r="A64" s="2467"/>
      <c r="B64" s="1449"/>
      <c r="C64" s="1445"/>
      <c r="D64" s="98" t="s">
        <v>190</v>
      </c>
      <c r="E64" s="42"/>
      <c r="F64" s="98"/>
      <c r="G64" s="98"/>
      <c r="H64" s="98"/>
      <c r="I64" s="98"/>
      <c r="J64" s="26"/>
      <c r="K64" s="26"/>
      <c r="L64" s="26"/>
      <c r="M64" s="26"/>
      <c r="N64" s="777"/>
      <c r="O64" s="31"/>
      <c r="P64"/>
      <c r="Q64"/>
      <c r="R64"/>
    </row>
    <row r="65" spans="1:18" s="6" customFormat="1" x14ac:dyDescent="0.25">
      <c r="A65" s="2467"/>
      <c r="B65" s="1449"/>
      <c r="C65" s="1445"/>
      <c r="D65" s="98" t="s">
        <v>191</v>
      </c>
      <c r="E65" s="42"/>
      <c r="F65" s="98"/>
      <c r="G65" s="98"/>
      <c r="H65" s="98"/>
      <c r="I65" s="98"/>
      <c r="J65" s="26"/>
      <c r="K65" s="26"/>
      <c r="L65" s="26"/>
      <c r="M65" s="26"/>
      <c r="N65" s="777"/>
      <c r="O65" s="31"/>
      <c r="P65"/>
      <c r="Q65"/>
      <c r="R65"/>
    </row>
    <row r="66" spans="1:18" s="6" customFormat="1" x14ac:dyDescent="0.25">
      <c r="A66" s="2467"/>
      <c r="B66" s="1449"/>
      <c r="C66" s="1445"/>
      <c r="D66" s="98" t="s">
        <v>192</v>
      </c>
      <c r="E66" s="42"/>
      <c r="F66" s="98"/>
      <c r="G66" s="98"/>
      <c r="H66" s="98"/>
      <c r="I66" s="98"/>
      <c r="J66" s="26"/>
      <c r="K66" s="26"/>
      <c r="L66" s="26"/>
      <c r="M66" s="26"/>
      <c r="N66" s="777"/>
      <c r="O66" s="31"/>
      <c r="P66"/>
      <c r="Q66"/>
      <c r="R66"/>
    </row>
    <row r="67" spans="1:18" s="6" customFormat="1" x14ac:dyDescent="0.25">
      <c r="A67" s="2467"/>
      <c r="B67" s="1449"/>
      <c r="C67" s="1445"/>
      <c r="D67" s="98"/>
      <c r="E67" s="42"/>
      <c r="F67" s="98"/>
      <c r="G67" s="98"/>
      <c r="H67" s="98"/>
      <c r="I67" s="98"/>
      <c r="J67" s="26"/>
      <c r="K67" s="26"/>
      <c r="L67" s="26"/>
      <c r="M67" s="26"/>
      <c r="N67" s="777"/>
      <c r="O67" s="31"/>
      <c r="P67"/>
      <c r="Q67"/>
      <c r="R67"/>
    </row>
    <row r="68" spans="1:18" s="6" customFormat="1" x14ac:dyDescent="0.25">
      <c r="A68" s="2467"/>
      <c r="B68" s="1449"/>
      <c r="C68" s="1445"/>
      <c r="D68" s="270" t="s">
        <v>199</v>
      </c>
      <c r="E68" s="801"/>
      <c r="F68" s="98"/>
      <c r="G68" s="98"/>
      <c r="H68" s="98"/>
      <c r="I68" s="98"/>
      <c r="J68" s="26"/>
      <c r="K68" s="26"/>
      <c r="L68" s="26"/>
      <c r="M68" s="26"/>
      <c r="N68" s="777"/>
      <c r="O68" s="31"/>
      <c r="P68"/>
      <c r="Q68"/>
      <c r="R68"/>
    </row>
    <row r="69" spans="1:18" s="6" customFormat="1" ht="15.75" customHeight="1" x14ac:dyDescent="0.25">
      <c r="A69" s="2467"/>
      <c r="B69" s="1449"/>
      <c r="C69" s="1445"/>
      <c r="D69" s="1451"/>
      <c r="E69" s="2470" t="s">
        <v>200</v>
      </c>
      <c r="F69" s="2470"/>
      <c r="G69" s="2470"/>
      <c r="H69" s="2470"/>
      <c r="I69" s="2470"/>
      <c r="J69" s="26"/>
      <c r="K69" s="26"/>
      <c r="L69" s="26"/>
      <c r="M69" s="26"/>
      <c r="N69" s="777"/>
      <c r="O69" s="31"/>
      <c r="P69"/>
      <c r="Q69"/>
      <c r="R69"/>
    </row>
    <row r="70" spans="1:18" s="6" customFormat="1" ht="12.75" x14ac:dyDescent="0.2">
      <c r="A70" s="2467"/>
      <c r="B70" s="1452"/>
      <c r="C70" s="1453"/>
      <c r="D70" s="1454"/>
      <c r="E70" s="2471"/>
      <c r="F70" s="2471"/>
      <c r="G70" s="2471"/>
      <c r="H70" s="2471"/>
      <c r="I70" s="2471"/>
      <c r="J70" s="1455"/>
      <c r="K70" s="1455"/>
      <c r="L70" s="1455"/>
      <c r="M70" s="1455"/>
      <c r="N70" s="803"/>
      <c r="O70" s="31"/>
    </row>
    <row r="72" spans="1:18" s="6" customFormat="1" ht="12.75" customHeight="1" x14ac:dyDescent="0.2">
      <c r="A72" s="2319" t="s">
        <v>0</v>
      </c>
      <c r="B72" s="1885" t="s">
        <v>915</v>
      </c>
      <c r="C72" s="1885"/>
      <c r="D72" s="1885"/>
      <c r="E72" s="1885"/>
      <c r="F72" s="1885"/>
      <c r="G72" s="1885"/>
      <c r="H72" s="1885"/>
      <c r="I72" s="1885"/>
      <c r="J72" s="1885"/>
      <c r="K72" s="1885"/>
      <c r="L72" s="1885"/>
      <c r="M72" s="1885"/>
      <c r="N72" s="1885"/>
    </row>
    <row r="73" spans="1:18" s="6" customFormat="1" ht="15.75" customHeight="1" x14ac:dyDescent="0.2">
      <c r="A73" s="2030"/>
      <c r="B73" s="1885"/>
      <c r="C73" s="1885"/>
      <c r="D73" s="1885"/>
      <c r="E73" s="1885"/>
      <c r="F73" s="1885"/>
      <c r="G73" s="1885"/>
      <c r="H73" s="1885"/>
      <c r="I73" s="1885"/>
      <c r="J73" s="1885"/>
      <c r="K73" s="1885"/>
      <c r="L73" s="1885"/>
      <c r="M73" s="1885"/>
      <c r="N73" s="1885"/>
    </row>
    <row r="74" spans="1:18" s="6" customFormat="1" ht="19.5" customHeight="1" x14ac:dyDescent="0.2">
      <c r="A74" s="2030"/>
      <c r="B74" s="1885"/>
      <c r="C74" s="1885"/>
      <c r="D74" s="1885"/>
      <c r="E74" s="1885"/>
      <c r="F74" s="1885"/>
      <c r="G74" s="1885"/>
      <c r="H74" s="1885"/>
      <c r="I74" s="1885"/>
      <c r="J74" s="1885"/>
      <c r="K74" s="1885"/>
      <c r="L74" s="1885"/>
      <c r="M74" s="1885"/>
      <c r="N74" s="1885"/>
    </row>
    <row r="75" spans="1:18" s="6" customFormat="1" ht="19.5" customHeight="1" x14ac:dyDescent="0.2">
      <c r="A75" s="2404" t="s">
        <v>169</v>
      </c>
      <c r="B75" s="2472" t="s">
        <v>172</v>
      </c>
      <c r="C75" s="2472"/>
      <c r="D75" s="2472"/>
      <c r="E75" s="2472"/>
      <c r="F75" s="2472"/>
      <c r="G75" s="2472"/>
      <c r="H75" s="2472"/>
      <c r="I75" s="2472"/>
      <c r="J75" s="2472"/>
      <c r="K75" s="2472"/>
      <c r="L75" s="2472"/>
      <c r="M75" s="2472"/>
      <c r="N75" s="2473"/>
    </row>
    <row r="76" spans="1:18" s="6" customFormat="1" ht="19.5" customHeight="1" x14ac:dyDescent="0.2">
      <c r="A76" s="2404"/>
      <c r="B76" s="2472"/>
      <c r="C76" s="2472"/>
      <c r="D76" s="2472"/>
      <c r="E76" s="2472"/>
      <c r="F76" s="2472"/>
      <c r="G76" s="2472"/>
      <c r="H76" s="2472"/>
      <c r="I76" s="2472"/>
      <c r="J76" s="2472"/>
      <c r="K76" s="2472"/>
      <c r="L76" s="2472"/>
      <c r="M76" s="2472"/>
      <c r="N76" s="2473"/>
    </row>
    <row r="77" spans="1:18" s="6" customFormat="1" ht="13.5" customHeight="1" x14ac:dyDescent="0.2">
      <c r="A77" s="2404"/>
      <c r="B77" s="1457"/>
      <c r="C77" s="2474" t="s">
        <v>590</v>
      </c>
      <c r="D77" s="2474"/>
      <c r="E77" s="2474"/>
      <c r="F77" s="2474"/>
      <c r="G77" s="2474"/>
      <c r="H77" s="2474"/>
      <c r="I77" s="2474"/>
      <c r="J77" s="2474"/>
      <c r="K77" s="2474"/>
      <c r="L77" s="2474"/>
      <c r="M77" s="42"/>
      <c r="N77" s="776"/>
    </row>
    <row r="78" spans="1:18" s="6" customFormat="1" ht="30" x14ac:dyDescent="0.2">
      <c r="A78" s="2404"/>
      <c r="B78" s="1457"/>
      <c r="C78" s="1026" t="s">
        <v>163</v>
      </c>
      <c r="D78" s="677" t="s">
        <v>52</v>
      </c>
      <c r="E78" s="677" t="s">
        <v>54</v>
      </c>
      <c r="F78" s="684" t="s">
        <v>120</v>
      </c>
      <c r="G78" s="2418" t="s">
        <v>164</v>
      </c>
      <c r="H78" s="2418"/>
      <c r="I78" s="1012" t="s">
        <v>170</v>
      </c>
      <c r="J78" s="1012" t="s">
        <v>171</v>
      </c>
      <c r="K78" s="111"/>
      <c r="L78" s="1458"/>
      <c r="M78" s="42"/>
      <c r="N78" s="776"/>
    </row>
    <row r="79" spans="1:18" s="6" customFormat="1" ht="15.75" x14ac:dyDescent="0.2">
      <c r="A79" s="2404"/>
      <c r="B79" s="1457"/>
      <c r="C79" s="1035">
        <v>1</v>
      </c>
      <c r="D79" s="1036">
        <v>12.5</v>
      </c>
      <c r="E79" s="1036">
        <v>18</v>
      </c>
      <c r="F79" s="1036">
        <v>4.5</v>
      </c>
      <c r="G79" s="2401">
        <v>8</v>
      </c>
      <c r="H79" s="2401"/>
      <c r="I79" s="1034">
        <f>D79*E79</f>
        <v>225</v>
      </c>
      <c r="J79" s="1037">
        <f>I79*F79</f>
        <v>1012.5</v>
      </c>
      <c r="K79" s="1034"/>
      <c r="L79" s="1034"/>
      <c r="M79" s="42"/>
      <c r="N79" s="776"/>
    </row>
    <row r="80" spans="1:18" s="6" customFormat="1" x14ac:dyDescent="0.2">
      <c r="A80" s="2404"/>
      <c r="B80" s="1457"/>
      <c r="C80" s="270"/>
      <c r="D80" s="116" t="s">
        <v>166</v>
      </c>
      <c r="E80" s="42"/>
      <c r="F80" s="42"/>
      <c r="G80" s="42"/>
      <c r="H80" s="42"/>
      <c r="I80" s="42"/>
      <c r="J80" s="42"/>
      <c r="L80" s="1459"/>
      <c r="M80" s="42"/>
      <c r="N80" s="776"/>
    </row>
    <row r="81" spans="1:14" s="6" customFormat="1" ht="15.75" x14ac:dyDescent="0.2">
      <c r="A81" s="2404"/>
      <c r="B81" s="1457"/>
      <c r="C81" s="1456" t="s">
        <v>201</v>
      </c>
      <c r="D81" s="118"/>
      <c r="E81" s="118"/>
      <c r="F81" s="116"/>
      <c r="G81" s="116"/>
      <c r="H81" s="42"/>
      <c r="I81" s="119"/>
      <c r="J81" s="119"/>
      <c r="K81" s="119"/>
      <c r="L81" s="119"/>
      <c r="M81" s="42"/>
      <c r="N81" s="776"/>
    </row>
    <row r="82" spans="1:14" s="6" customFormat="1" ht="25.5" x14ac:dyDescent="0.2">
      <c r="A82" s="2404"/>
      <c r="B82" s="1457"/>
      <c r="C82" s="1032" t="s">
        <v>163</v>
      </c>
      <c r="D82" s="121" t="s">
        <v>52</v>
      </c>
      <c r="E82" s="121" t="s">
        <v>54</v>
      </c>
      <c r="F82" s="122" t="s">
        <v>120</v>
      </c>
      <c r="G82" s="2402" t="s">
        <v>164</v>
      </c>
      <c r="H82" s="2403"/>
      <c r="I82" s="718" t="s">
        <v>173</v>
      </c>
      <c r="J82" s="722" t="s">
        <v>174</v>
      </c>
      <c r="K82" s="1041" t="s">
        <v>175</v>
      </c>
      <c r="L82" s="1040" t="s">
        <v>176</v>
      </c>
      <c r="M82" s="42"/>
      <c r="N82" s="776"/>
    </row>
    <row r="83" spans="1:14" s="6" customFormat="1" ht="15.75" x14ac:dyDescent="0.2">
      <c r="A83" s="2404"/>
      <c r="B83" s="1457"/>
      <c r="C83" s="1010">
        <v>1</v>
      </c>
      <c r="D83" s="124">
        <v>12</v>
      </c>
      <c r="E83" s="724">
        <v>18</v>
      </c>
      <c r="F83" s="125">
        <f>F79</f>
        <v>4.5</v>
      </c>
      <c r="G83" s="126">
        <f t="shared" ref="G83:G92" si="5">MROUND(H83,1)</f>
        <v>8</v>
      </c>
      <c r="H83" s="689">
        <f>(G79/I79)*I83</f>
        <v>7.68</v>
      </c>
      <c r="I83" s="127">
        <f t="shared" ref="I83:I92" si="6">(D83*E83)*C83</f>
        <v>216</v>
      </c>
      <c r="J83" s="128">
        <f t="shared" ref="J83:J92" si="7">I83*F83</f>
        <v>972</v>
      </c>
      <c r="K83" s="129">
        <f t="shared" ref="K83:K92" si="8">J83/G83</f>
        <v>121.5</v>
      </c>
      <c r="L83" s="1460">
        <f t="shared" ref="L83:L92" si="9">I83/G83</f>
        <v>27</v>
      </c>
      <c r="M83" s="42"/>
      <c r="N83" s="776"/>
    </row>
    <row r="84" spans="1:14" s="6" customFormat="1" ht="15.75" x14ac:dyDescent="0.2">
      <c r="A84" s="2404"/>
      <c r="B84" s="1457"/>
      <c r="C84" s="1010">
        <v>1</v>
      </c>
      <c r="D84" s="124">
        <v>18</v>
      </c>
      <c r="E84" s="724">
        <v>18</v>
      </c>
      <c r="F84" s="125">
        <f>F79</f>
        <v>4.5</v>
      </c>
      <c r="G84" s="126">
        <f t="shared" si="5"/>
        <v>12</v>
      </c>
      <c r="H84" s="689">
        <f>(G79/I79)*I84</f>
        <v>11.52</v>
      </c>
      <c r="I84" s="127">
        <f t="shared" si="6"/>
        <v>324</v>
      </c>
      <c r="J84" s="128">
        <f t="shared" si="7"/>
        <v>1458</v>
      </c>
      <c r="K84" s="129">
        <f t="shared" si="8"/>
        <v>121.5</v>
      </c>
      <c r="L84" s="1460">
        <f t="shared" si="9"/>
        <v>27</v>
      </c>
      <c r="M84" s="42"/>
      <c r="N84" s="776"/>
    </row>
    <row r="85" spans="1:14" s="6" customFormat="1" ht="15.75" x14ac:dyDescent="0.2">
      <c r="A85" s="2404"/>
      <c r="B85" s="1457"/>
      <c r="C85" s="1010">
        <v>1</v>
      </c>
      <c r="D85" s="124">
        <v>18</v>
      </c>
      <c r="E85" s="724">
        <v>24</v>
      </c>
      <c r="F85" s="125">
        <f>F79</f>
        <v>4.5</v>
      </c>
      <c r="G85" s="126">
        <f t="shared" si="5"/>
        <v>15</v>
      </c>
      <c r="H85" s="689">
        <f>(G79/I79)*I85</f>
        <v>15.36</v>
      </c>
      <c r="I85" s="127">
        <f t="shared" si="6"/>
        <v>432</v>
      </c>
      <c r="J85" s="128">
        <f t="shared" si="7"/>
        <v>1944</v>
      </c>
      <c r="K85" s="129">
        <f t="shared" si="8"/>
        <v>129.6</v>
      </c>
      <c r="L85" s="1460">
        <f t="shared" si="9"/>
        <v>28.8</v>
      </c>
      <c r="M85" s="42"/>
      <c r="N85" s="776"/>
    </row>
    <row r="86" spans="1:14" s="6" customFormat="1" ht="15.75" x14ac:dyDescent="0.2">
      <c r="A86" s="2404"/>
      <c r="B86" s="1457"/>
      <c r="C86" s="1010">
        <v>1</v>
      </c>
      <c r="D86" s="124">
        <v>18</v>
      </c>
      <c r="E86" s="724">
        <v>24</v>
      </c>
      <c r="F86" s="125">
        <f>F79</f>
        <v>4.5</v>
      </c>
      <c r="G86" s="126">
        <f t="shared" si="5"/>
        <v>15</v>
      </c>
      <c r="H86" s="689">
        <f>(G79/I79)*I86</f>
        <v>15.36</v>
      </c>
      <c r="I86" s="127">
        <f t="shared" si="6"/>
        <v>432</v>
      </c>
      <c r="J86" s="128">
        <f t="shared" si="7"/>
        <v>1944</v>
      </c>
      <c r="K86" s="129">
        <f t="shared" si="8"/>
        <v>129.6</v>
      </c>
      <c r="L86" s="1460">
        <f t="shared" si="9"/>
        <v>28.8</v>
      </c>
      <c r="M86" s="42"/>
      <c r="N86" s="776"/>
    </row>
    <row r="87" spans="1:14" s="6" customFormat="1" ht="15.75" x14ac:dyDescent="0.2">
      <c r="A87" s="2404"/>
      <c r="B87" s="1457"/>
      <c r="C87" s="1010">
        <v>1</v>
      </c>
      <c r="D87" s="124">
        <v>22.5</v>
      </c>
      <c r="E87" s="724">
        <v>24</v>
      </c>
      <c r="F87" s="125">
        <f>F79</f>
        <v>4.5</v>
      </c>
      <c r="G87" s="126">
        <f t="shared" si="5"/>
        <v>19</v>
      </c>
      <c r="H87" s="689">
        <f>(G79/I79)*I87</f>
        <v>19.2</v>
      </c>
      <c r="I87" s="127">
        <f t="shared" si="6"/>
        <v>540</v>
      </c>
      <c r="J87" s="128">
        <f t="shared" si="7"/>
        <v>2430</v>
      </c>
      <c r="K87" s="129">
        <f t="shared" si="8"/>
        <v>127.89473684210526</v>
      </c>
      <c r="L87" s="1460">
        <f t="shared" si="9"/>
        <v>28.421052631578949</v>
      </c>
      <c r="M87" s="42"/>
      <c r="N87" s="776"/>
    </row>
    <row r="88" spans="1:14" s="6" customFormat="1" ht="15.75" x14ac:dyDescent="0.2">
      <c r="A88" s="2404"/>
      <c r="B88" s="1457"/>
      <c r="C88" s="1010">
        <v>1</v>
      </c>
      <c r="D88" s="124">
        <v>24</v>
      </c>
      <c r="E88" s="724">
        <v>27</v>
      </c>
      <c r="F88" s="125">
        <f>F79</f>
        <v>4.5</v>
      </c>
      <c r="G88" s="126">
        <f t="shared" si="5"/>
        <v>23</v>
      </c>
      <c r="H88" s="689">
        <f>(G79/I79)*I88</f>
        <v>23.04</v>
      </c>
      <c r="I88" s="127">
        <f t="shared" si="6"/>
        <v>648</v>
      </c>
      <c r="J88" s="128">
        <f t="shared" si="7"/>
        <v>2916</v>
      </c>
      <c r="K88" s="129">
        <f t="shared" si="8"/>
        <v>126.78260869565217</v>
      </c>
      <c r="L88" s="1460">
        <f t="shared" si="9"/>
        <v>28.173913043478262</v>
      </c>
      <c r="M88" s="42"/>
      <c r="N88" s="776"/>
    </row>
    <row r="89" spans="1:14" s="6" customFormat="1" ht="15.75" x14ac:dyDescent="0.2">
      <c r="A89" s="2404"/>
      <c r="B89" s="1457"/>
      <c r="C89" s="1010">
        <v>1</v>
      </c>
      <c r="D89" s="124">
        <v>24</v>
      </c>
      <c r="E89" s="724">
        <v>31.5</v>
      </c>
      <c r="F89" s="125">
        <f>F79</f>
        <v>4.5</v>
      </c>
      <c r="G89" s="126">
        <f t="shared" si="5"/>
        <v>27</v>
      </c>
      <c r="H89" s="689">
        <f>(G79/I79)*I89</f>
        <v>26.88</v>
      </c>
      <c r="I89" s="127">
        <f t="shared" si="6"/>
        <v>756</v>
      </c>
      <c r="J89" s="128">
        <f t="shared" si="7"/>
        <v>3402</v>
      </c>
      <c r="K89" s="129">
        <f t="shared" si="8"/>
        <v>126</v>
      </c>
      <c r="L89" s="1460">
        <f t="shared" si="9"/>
        <v>28</v>
      </c>
      <c r="M89" s="42"/>
      <c r="N89" s="776"/>
    </row>
    <row r="90" spans="1:14" s="6" customFormat="1" ht="15.75" x14ac:dyDescent="0.2">
      <c r="A90" s="2404"/>
      <c r="B90" s="1457"/>
      <c r="C90" s="1010">
        <v>1</v>
      </c>
      <c r="D90" s="124">
        <v>24</v>
      </c>
      <c r="E90" s="724">
        <v>36</v>
      </c>
      <c r="F90" s="125">
        <f>F79</f>
        <v>4.5</v>
      </c>
      <c r="G90" s="126">
        <f t="shared" si="5"/>
        <v>31</v>
      </c>
      <c r="H90" s="689">
        <f>(G79/I79)*I90</f>
        <v>30.72</v>
      </c>
      <c r="I90" s="127">
        <f t="shared" si="6"/>
        <v>864</v>
      </c>
      <c r="J90" s="128">
        <f t="shared" si="7"/>
        <v>3888</v>
      </c>
      <c r="K90" s="129">
        <f t="shared" si="8"/>
        <v>125.41935483870968</v>
      </c>
      <c r="L90" s="1460">
        <f t="shared" si="9"/>
        <v>27.870967741935484</v>
      </c>
      <c r="M90" s="42"/>
      <c r="N90" s="776"/>
    </row>
    <row r="91" spans="1:14" s="6" customFormat="1" ht="15.75" x14ac:dyDescent="0.2">
      <c r="A91" s="2404"/>
      <c r="B91" s="1457"/>
      <c r="C91" s="1010">
        <v>1</v>
      </c>
      <c r="D91" s="124">
        <v>27</v>
      </c>
      <c r="E91" s="724">
        <v>36</v>
      </c>
      <c r="F91" s="125">
        <f>F79</f>
        <v>4.5</v>
      </c>
      <c r="G91" s="126">
        <f t="shared" si="5"/>
        <v>35</v>
      </c>
      <c r="H91" s="689">
        <f>(G79/I79)*I91</f>
        <v>34.56</v>
      </c>
      <c r="I91" s="127">
        <f t="shared" si="6"/>
        <v>972</v>
      </c>
      <c r="J91" s="128">
        <f t="shared" si="7"/>
        <v>4374</v>
      </c>
      <c r="K91" s="129">
        <f t="shared" si="8"/>
        <v>124.97142857142858</v>
      </c>
      <c r="L91" s="1460">
        <f t="shared" si="9"/>
        <v>27.771428571428572</v>
      </c>
      <c r="M91" s="42"/>
      <c r="N91" s="776"/>
    </row>
    <row r="92" spans="1:14" s="6" customFormat="1" ht="15.75" x14ac:dyDescent="0.2">
      <c r="A92" s="2404"/>
      <c r="B92" s="1457"/>
      <c r="C92" s="1010">
        <v>1</v>
      </c>
      <c r="D92" s="124">
        <v>27.8</v>
      </c>
      <c r="E92" s="724">
        <v>53.5</v>
      </c>
      <c r="F92" s="125">
        <v>4.5</v>
      </c>
      <c r="G92" s="126">
        <f t="shared" si="5"/>
        <v>53</v>
      </c>
      <c r="H92" s="689">
        <f>(G79/I79)*I92</f>
        <v>52.881777777777778</v>
      </c>
      <c r="I92" s="127">
        <f t="shared" si="6"/>
        <v>1487.3</v>
      </c>
      <c r="J92" s="128">
        <f t="shared" si="7"/>
        <v>6692.8499999999995</v>
      </c>
      <c r="K92" s="129">
        <f t="shared" si="8"/>
        <v>126.28018867924527</v>
      </c>
      <c r="L92" s="1460">
        <f t="shared" si="9"/>
        <v>28.062264150943395</v>
      </c>
      <c r="M92" s="42"/>
      <c r="N92" s="776"/>
    </row>
    <row r="93" spans="1:14" s="6" customFormat="1" ht="15.75" x14ac:dyDescent="0.2">
      <c r="A93" s="2404"/>
      <c r="B93" s="1457"/>
      <c r="C93" s="1010"/>
      <c r="D93" s="131"/>
      <c r="E93" s="132"/>
      <c r="F93" s="125"/>
      <c r="G93" s="126"/>
      <c r="H93" s="689"/>
      <c r="I93" s="127"/>
      <c r="J93" s="128"/>
      <c r="K93" s="129"/>
      <c r="L93" s="1460"/>
      <c r="M93" s="42"/>
      <c r="N93" s="776"/>
    </row>
    <row r="94" spans="1:14" s="6" customFormat="1" ht="15" customHeight="1" x14ac:dyDescent="0.2">
      <c r="A94" s="2404"/>
      <c r="B94" s="1457"/>
      <c r="C94" s="2395" t="s">
        <v>193</v>
      </c>
      <c r="D94" s="2395"/>
      <c r="E94" s="2395"/>
      <c r="F94" s="2395"/>
      <c r="G94" s="2395"/>
      <c r="H94" s="2396"/>
      <c r="I94" s="127"/>
      <c r="J94" s="128"/>
      <c r="K94" s="129"/>
      <c r="L94" s="1460"/>
      <c r="M94" s="42"/>
      <c r="N94" s="776"/>
    </row>
    <row r="95" spans="1:14" s="6" customFormat="1" ht="15" customHeight="1" x14ac:dyDescent="0.2">
      <c r="A95" s="2404"/>
      <c r="B95" s="1457"/>
      <c r="C95" s="2395"/>
      <c r="D95" s="2395"/>
      <c r="E95" s="2395"/>
      <c r="F95" s="2395"/>
      <c r="G95" s="2395"/>
      <c r="H95" s="2396"/>
      <c r="I95" s="127"/>
      <c r="J95" s="128"/>
      <c r="K95" s="129"/>
      <c r="L95" s="1460"/>
      <c r="M95" s="42"/>
      <c r="N95" s="776"/>
    </row>
    <row r="96" spans="1:14" s="6" customFormat="1" ht="15.75" x14ac:dyDescent="0.2">
      <c r="A96" s="2404"/>
      <c r="B96" s="1457"/>
      <c r="C96" s="1010">
        <v>1</v>
      </c>
      <c r="D96" s="124">
        <v>4.5</v>
      </c>
      <c r="E96" s="724">
        <v>6.5</v>
      </c>
      <c r="F96" s="125">
        <f>F79</f>
        <v>4.5</v>
      </c>
      <c r="G96" s="126">
        <f>MROUND(H96,1)</f>
        <v>1</v>
      </c>
      <c r="H96" s="689">
        <f>(G79/I79)*I96</f>
        <v>1.04</v>
      </c>
      <c r="I96" s="127">
        <f>(D96*E96)*C96</f>
        <v>29.25</v>
      </c>
      <c r="J96" s="128">
        <f>I96*F96</f>
        <v>131.625</v>
      </c>
      <c r="K96" s="129">
        <f>J96/G96</f>
        <v>131.625</v>
      </c>
      <c r="L96" s="1460">
        <f>I96/G96</f>
        <v>29.25</v>
      </c>
      <c r="M96" s="42"/>
      <c r="N96" s="776"/>
    </row>
    <row r="97" spans="1:14" s="6" customFormat="1" ht="16.5" thickBot="1" x14ac:dyDescent="0.25">
      <c r="A97" s="2404"/>
      <c r="B97" s="1457"/>
      <c r="C97" s="438"/>
      <c r="D97" s="134"/>
      <c r="E97" s="135"/>
      <c r="F97" s="125"/>
      <c r="G97" s="136"/>
      <c r="H97" s="689"/>
      <c r="I97" s="127"/>
      <c r="J97" s="128"/>
      <c r="K97" s="129"/>
      <c r="L97" s="1460"/>
      <c r="M97" s="42"/>
      <c r="N97" s="776"/>
    </row>
    <row r="98" spans="1:14" s="6" customFormat="1" ht="15.75" x14ac:dyDescent="0.2">
      <c r="A98" s="2404"/>
      <c r="B98" s="1457"/>
      <c r="C98" s="850" t="s">
        <v>202</v>
      </c>
      <c r="D98" s="138"/>
      <c r="E98" s="139"/>
      <c r="F98" s="140"/>
      <c r="G98" s="141"/>
      <c r="H98" s="142"/>
      <c r="I98" s="143"/>
      <c r="J98" s="144"/>
      <c r="K98" s="145"/>
      <c r="L98" s="1461"/>
      <c r="M98" s="42"/>
      <c r="N98" s="776"/>
    </row>
    <row r="99" spans="1:14" s="6" customFormat="1" ht="15.75" x14ac:dyDescent="0.2">
      <c r="A99" s="2404"/>
      <c r="B99" s="1457"/>
      <c r="C99" s="149" t="s">
        <v>203</v>
      </c>
      <c r="D99" s="148"/>
      <c r="E99" s="135"/>
      <c r="F99" s="125"/>
      <c r="G99" s="136"/>
      <c r="H99" s="689"/>
      <c r="I99" s="149" t="s">
        <v>204</v>
      </c>
      <c r="J99" s="150"/>
      <c r="K99" s="151"/>
      <c r="L99" s="1462"/>
      <c r="M99" s="42"/>
      <c r="N99" s="776"/>
    </row>
    <row r="100" spans="1:14" s="6" customFormat="1" ht="15.75" x14ac:dyDescent="0.2">
      <c r="A100" s="2404"/>
      <c r="B100" s="1457"/>
      <c r="C100" s="149" t="s">
        <v>205</v>
      </c>
      <c r="D100" s="148"/>
      <c r="E100" s="135"/>
      <c r="F100" s="125"/>
      <c r="G100" s="136"/>
      <c r="H100" s="689"/>
      <c r="I100" s="149" t="s">
        <v>206</v>
      </c>
      <c r="J100" s="150"/>
      <c r="K100" s="151"/>
      <c r="L100" s="1462"/>
      <c r="M100" s="42"/>
      <c r="N100" s="776"/>
    </row>
    <row r="101" spans="1:14" s="6" customFormat="1" ht="15.75" x14ac:dyDescent="0.2">
      <c r="A101" s="2404"/>
      <c r="B101" s="1457"/>
      <c r="C101" s="149" t="s">
        <v>207</v>
      </c>
      <c r="D101" s="148"/>
      <c r="E101" s="135"/>
      <c r="F101" s="125"/>
      <c r="G101" s="136"/>
      <c r="H101" s="689"/>
      <c r="I101" s="149" t="s">
        <v>208</v>
      </c>
      <c r="J101" s="150"/>
      <c r="K101" s="151"/>
      <c r="L101" s="1462"/>
      <c r="M101" s="42"/>
      <c r="N101" s="776"/>
    </row>
    <row r="102" spans="1:14" s="6" customFormat="1" ht="15.75" x14ac:dyDescent="0.2">
      <c r="A102" s="2404"/>
      <c r="B102" s="1457"/>
      <c r="C102" s="149" t="s">
        <v>209</v>
      </c>
      <c r="D102" s="148"/>
      <c r="E102" s="135"/>
      <c r="F102" s="125"/>
      <c r="G102" s="136"/>
      <c r="H102" s="689"/>
      <c r="I102" s="149" t="s">
        <v>210</v>
      </c>
      <c r="J102" s="150"/>
      <c r="K102" s="151"/>
      <c r="L102" s="1462"/>
      <c r="M102" s="42"/>
      <c r="N102" s="776"/>
    </row>
    <row r="103" spans="1:14" s="6" customFormat="1" ht="15.75" x14ac:dyDescent="0.2">
      <c r="A103" s="2404"/>
      <c r="B103" s="1457"/>
      <c r="C103" s="149" t="s">
        <v>211</v>
      </c>
      <c r="D103" s="148"/>
      <c r="E103" s="135"/>
      <c r="F103" s="125"/>
      <c r="G103" s="136"/>
      <c r="H103" s="689"/>
      <c r="I103" s="149" t="s">
        <v>212</v>
      </c>
      <c r="J103" s="150"/>
      <c r="K103" s="151"/>
      <c r="L103" s="1462"/>
      <c r="M103" s="42"/>
      <c r="N103" s="776"/>
    </row>
    <row r="104" spans="1:14" s="6" customFormat="1" ht="15.75" x14ac:dyDescent="0.25">
      <c r="A104" s="2404"/>
      <c r="B104" s="1457"/>
      <c r="C104" s="26"/>
      <c r="D104" s="148"/>
      <c r="E104" s="135"/>
      <c r="F104" s="125"/>
      <c r="G104" s="136"/>
      <c r="H104" s="689"/>
      <c r="I104" s="154"/>
      <c r="J104" s="150"/>
      <c r="K104" s="151"/>
      <c r="L104" s="1462"/>
      <c r="M104" s="42"/>
      <c r="N104" s="776"/>
    </row>
    <row r="105" spans="1:14" s="6" customFormat="1" ht="15.75" x14ac:dyDescent="0.2">
      <c r="A105" s="2404"/>
      <c r="B105" s="1457"/>
      <c r="C105" s="149" t="s">
        <v>213</v>
      </c>
      <c r="D105" s="148"/>
      <c r="E105" s="135"/>
      <c r="F105" s="125"/>
      <c r="G105" s="136"/>
      <c r="H105" s="689"/>
      <c r="I105" s="154"/>
      <c r="J105" s="150"/>
      <c r="K105" s="151"/>
      <c r="L105" s="1462"/>
      <c r="M105" s="42"/>
      <c r="N105" s="776"/>
    </row>
    <row r="106" spans="1:14" s="6" customFormat="1" ht="15.75" x14ac:dyDescent="0.2">
      <c r="A106" s="2404"/>
      <c r="B106" s="1457"/>
      <c r="C106" s="149" t="s">
        <v>214</v>
      </c>
      <c r="D106" s="148"/>
      <c r="E106" s="135"/>
      <c r="F106" s="125"/>
      <c r="G106" s="136"/>
      <c r="H106" s="689"/>
      <c r="I106" s="154"/>
      <c r="J106" s="150"/>
      <c r="K106" s="151"/>
      <c r="L106" s="1462"/>
      <c r="M106" s="42"/>
      <c r="N106" s="776"/>
    </row>
    <row r="107" spans="1:14" s="6" customFormat="1" ht="15.75" x14ac:dyDescent="0.2">
      <c r="A107" s="2404"/>
      <c r="B107" s="1457"/>
      <c r="C107" s="1465"/>
      <c r="D107" s="148"/>
      <c r="E107" s="135"/>
      <c r="F107" s="125"/>
      <c r="G107" s="136"/>
      <c r="H107" s="689"/>
      <c r="I107" s="154"/>
      <c r="J107" s="150"/>
      <c r="K107" s="151"/>
      <c r="L107" s="1462"/>
      <c r="M107" s="42"/>
      <c r="N107" s="776"/>
    </row>
    <row r="108" spans="1:14" s="6" customFormat="1" ht="15.75" x14ac:dyDescent="0.2">
      <c r="A108" s="2404"/>
      <c r="B108" s="1457"/>
      <c r="C108" s="1466"/>
      <c r="D108" s="1467"/>
      <c r="E108" s="1467"/>
      <c r="F108" s="1468"/>
      <c r="G108" s="1469"/>
      <c r="H108" s="1470"/>
      <c r="I108" s="1471"/>
      <c r="J108" s="1472"/>
      <c r="K108" s="1473"/>
      <c r="L108" s="1471"/>
      <c r="M108" s="42"/>
      <c r="N108" s="776"/>
    </row>
    <row r="109" spans="1:14" s="6" customFormat="1" x14ac:dyDescent="0.2">
      <c r="A109" s="2404"/>
      <c r="B109" s="1457"/>
      <c r="C109" s="168" t="s">
        <v>195</v>
      </c>
      <c r="D109" s="167"/>
      <c r="E109" s="168" t="s">
        <v>215</v>
      </c>
      <c r="F109" s="167"/>
      <c r="G109" s="168" t="s">
        <v>196</v>
      </c>
      <c r="H109" s="167"/>
      <c r="I109" s="167"/>
      <c r="J109" s="168" t="s">
        <v>197</v>
      </c>
      <c r="K109" s="167"/>
      <c r="L109" s="167"/>
      <c r="M109" s="42"/>
      <c r="N109" s="776"/>
    </row>
    <row r="110" spans="1:14" s="6" customFormat="1" x14ac:dyDescent="0.2">
      <c r="A110" s="2404"/>
      <c r="B110" s="1457"/>
      <c r="C110" s="851"/>
      <c r="D110" s="852"/>
      <c r="E110" s="852"/>
      <c r="F110" s="852"/>
      <c r="G110" s="852"/>
      <c r="H110" s="1463" t="s">
        <v>198</v>
      </c>
      <c r="I110" s="127">
        <v>0</v>
      </c>
      <c r="J110" s="128">
        <v>0</v>
      </c>
      <c r="K110" s="129">
        <v>0</v>
      </c>
      <c r="L110" s="1460">
        <v>0</v>
      </c>
      <c r="M110" s="42"/>
      <c r="N110" s="776"/>
    </row>
    <row r="111" spans="1:14" s="6" customFormat="1" ht="12.75" x14ac:dyDescent="0.2">
      <c r="A111" s="2404"/>
      <c r="B111" s="1464"/>
      <c r="C111" s="171"/>
      <c r="D111" s="171"/>
      <c r="E111" s="171"/>
      <c r="F111" s="171"/>
      <c r="G111" s="172" t="s">
        <v>177</v>
      </c>
      <c r="H111" s="173"/>
      <c r="I111" s="171"/>
      <c r="J111" s="171"/>
      <c r="K111" s="171"/>
      <c r="L111" s="171"/>
      <c r="M111" s="1455"/>
      <c r="N111" s="803"/>
    </row>
    <row r="113" spans="1:14" s="6" customFormat="1" ht="12.75" customHeight="1" x14ac:dyDescent="0.2">
      <c r="A113" s="2319" t="s">
        <v>0</v>
      </c>
      <c r="B113" s="1886" t="s">
        <v>914</v>
      </c>
      <c r="C113" s="1887"/>
      <c r="D113" s="1887"/>
      <c r="E113" s="1887"/>
      <c r="F113" s="1887"/>
      <c r="G113" s="1887"/>
      <c r="H113" s="1887"/>
      <c r="I113" s="1887"/>
      <c r="J113" s="1887"/>
      <c r="K113" s="1887"/>
      <c r="L113" s="1887"/>
      <c r="M113" s="1887"/>
      <c r="N113" s="1888"/>
    </row>
    <row r="114" spans="1:14" s="6" customFormat="1" ht="15.75" customHeight="1" x14ac:dyDescent="0.2">
      <c r="A114" s="2030"/>
      <c r="B114" s="1889"/>
      <c r="C114" s="1885"/>
      <c r="D114" s="1885"/>
      <c r="E114" s="1885"/>
      <c r="F114" s="1885"/>
      <c r="G114" s="1885"/>
      <c r="H114" s="1885"/>
      <c r="I114" s="1885"/>
      <c r="J114" s="1885"/>
      <c r="K114" s="1885"/>
      <c r="L114" s="1885"/>
      <c r="M114" s="1885"/>
      <c r="N114" s="1890"/>
    </row>
    <row r="115" spans="1:14" s="6" customFormat="1" ht="19.5" customHeight="1" x14ac:dyDescent="0.2">
      <c r="A115" s="2030"/>
      <c r="B115" s="1891"/>
      <c r="C115" s="1892"/>
      <c r="D115" s="1892"/>
      <c r="E115" s="1892"/>
      <c r="F115" s="1892"/>
      <c r="G115" s="1892"/>
      <c r="H115" s="1892"/>
      <c r="I115" s="1892"/>
      <c r="J115" s="1892"/>
      <c r="K115" s="1892"/>
      <c r="L115" s="1892"/>
      <c r="M115" s="1892"/>
      <c r="N115" s="1893"/>
    </row>
    <row r="116" spans="1:14" s="6" customFormat="1" ht="19.5" customHeight="1" x14ac:dyDescent="0.2">
      <c r="A116" s="2404" t="s">
        <v>169</v>
      </c>
      <c r="B116" s="2405" t="s">
        <v>172</v>
      </c>
      <c r="C116" s="2406"/>
      <c r="D116" s="2406"/>
      <c r="E116" s="2406"/>
      <c r="F116" s="2406"/>
      <c r="G116" s="2406"/>
      <c r="H116" s="2406"/>
      <c r="I116" s="2406"/>
      <c r="J116" s="2406"/>
      <c r="K116" s="2406"/>
      <c r="L116" s="2406"/>
      <c r="M116" s="2406"/>
      <c r="N116" s="2407"/>
    </row>
    <row r="117" spans="1:14" s="6" customFormat="1" ht="19.5" customHeight="1" x14ac:dyDescent="0.2">
      <c r="A117" s="2404"/>
      <c r="B117" s="2408"/>
      <c r="C117" s="2409"/>
      <c r="D117" s="2409"/>
      <c r="E117" s="2409"/>
      <c r="F117" s="2409"/>
      <c r="G117" s="2409"/>
      <c r="H117" s="2409"/>
      <c r="I117" s="2409"/>
      <c r="J117" s="2409"/>
      <c r="K117" s="2409"/>
      <c r="L117" s="2409"/>
      <c r="M117" s="2409"/>
      <c r="N117" s="2410"/>
    </row>
    <row r="118" spans="1:14" s="6" customFormat="1" ht="13.5" customHeight="1" x14ac:dyDescent="0.2">
      <c r="A118" s="2404"/>
      <c r="B118" s="2411" t="s">
        <v>590</v>
      </c>
      <c r="C118" s="2412"/>
      <c r="D118" s="2412"/>
      <c r="E118" s="2412"/>
      <c r="F118" s="2412"/>
      <c r="G118" s="2412"/>
      <c r="H118" s="2412"/>
      <c r="I118" s="2412"/>
      <c r="J118" s="2412"/>
      <c r="K118" s="2412"/>
      <c r="L118" s="2412"/>
      <c r="M118" s="2412"/>
      <c r="N118" s="2413"/>
    </row>
    <row r="119" spans="1:14" s="6" customFormat="1" ht="13.5" customHeight="1" x14ac:dyDescent="0.2">
      <c r="A119" s="2404"/>
      <c r="B119" s="2414"/>
      <c r="C119" s="2415"/>
      <c r="D119" s="2415"/>
      <c r="E119" s="2415"/>
      <c r="F119" s="2415"/>
      <c r="G119" s="2415"/>
      <c r="H119" s="2415"/>
      <c r="I119" s="2415"/>
      <c r="J119" s="2415"/>
      <c r="K119" s="2415"/>
      <c r="L119" s="2415"/>
      <c r="M119" s="2415"/>
      <c r="N119" s="2416"/>
    </row>
    <row r="120" spans="1:14" s="6" customFormat="1" ht="30" customHeight="1" x14ac:dyDescent="0.2">
      <c r="A120" s="2404"/>
      <c r="B120" s="1030" t="s">
        <v>163</v>
      </c>
      <c r="C120" s="2119" t="s">
        <v>52</v>
      </c>
      <c r="D120" s="2119"/>
      <c r="E120" s="2119" t="s">
        <v>54</v>
      </c>
      <c r="F120" s="2119"/>
      <c r="G120" s="2417" t="s">
        <v>120</v>
      </c>
      <c r="H120" s="2417"/>
      <c r="I120" s="2418" t="s">
        <v>164</v>
      </c>
      <c r="J120" s="2418"/>
      <c r="K120" s="1012" t="s">
        <v>170</v>
      </c>
      <c r="L120" s="1012" t="s">
        <v>171</v>
      </c>
      <c r="M120" s="111"/>
      <c r="N120" s="112"/>
    </row>
    <row r="121" spans="1:14" s="6" customFormat="1" ht="15.75" customHeight="1" x14ac:dyDescent="0.2">
      <c r="A121" s="2404"/>
      <c r="B121" s="2419">
        <v>1</v>
      </c>
      <c r="C121" s="2421">
        <v>12.5</v>
      </c>
      <c r="D121" s="2421"/>
      <c r="E121" s="2421">
        <v>18</v>
      </c>
      <c r="F121" s="2421"/>
      <c r="G121" s="2421">
        <v>4.5</v>
      </c>
      <c r="H121" s="2421"/>
      <c r="I121" s="2423">
        <v>8</v>
      </c>
      <c r="J121" s="2423"/>
      <c r="K121" s="2424">
        <f>C121*E121</f>
        <v>225</v>
      </c>
      <c r="L121" s="2426">
        <f>K121*G121</f>
        <v>1012.5</v>
      </c>
      <c r="M121" s="2424"/>
      <c r="N121" s="2428"/>
    </row>
    <row r="122" spans="1:14" s="6" customFormat="1" ht="15.75" customHeight="1" x14ac:dyDescent="0.2">
      <c r="A122" s="2404"/>
      <c r="B122" s="2420"/>
      <c r="C122" s="2422"/>
      <c r="D122" s="2422"/>
      <c r="E122" s="2422"/>
      <c r="F122" s="2422"/>
      <c r="G122" s="2422"/>
      <c r="H122" s="2422"/>
      <c r="I122" s="2401"/>
      <c r="J122" s="2401"/>
      <c r="K122" s="2425"/>
      <c r="L122" s="2427"/>
      <c r="M122" s="2425"/>
      <c r="N122" s="2429"/>
    </row>
    <row r="123" spans="1:14" s="6" customFormat="1" x14ac:dyDescent="0.2">
      <c r="A123" s="2404"/>
      <c r="B123" s="115"/>
      <c r="C123" s="116" t="s">
        <v>166</v>
      </c>
      <c r="D123" s="116"/>
      <c r="E123" s="42"/>
      <c r="F123" s="42"/>
      <c r="G123" s="42"/>
      <c r="H123" s="42"/>
      <c r="I123" s="42"/>
      <c r="J123" s="42"/>
      <c r="K123" s="42"/>
      <c r="L123" s="42"/>
      <c r="N123" s="117"/>
    </row>
    <row r="124" spans="1:14" s="6" customFormat="1" ht="15.75" x14ac:dyDescent="0.2">
      <c r="A124" s="2404"/>
      <c r="B124" s="2430" t="s">
        <v>201</v>
      </c>
      <c r="C124" s="2431"/>
      <c r="D124" s="2431"/>
      <c r="E124" s="2431"/>
      <c r="F124" s="2431"/>
      <c r="G124" s="116"/>
      <c r="H124" s="116"/>
      <c r="I124" s="116"/>
      <c r="J124" s="42"/>
      <c r="K124" s="119"/>
      <c r="L124" s="119"/>
      <c r="M124" s="119"/>
      <c r="N124" s="120"/>
    </row>
    <row r="125" spans="1:14" s="6" customFormat="1" ht="25.5" x14ac:dyDescent="0.2">
      <c r="A125" s="2404"/>
      <c r="B125" s="1031" t="s">
        <v>163</v>
      </c>
      <c r="C125" s="2432" t="s">
        <v>52</v>
      </c>
      <c r="D125" s="2433"/>
      <c r="E125" s="2432" t="s">
        <v>54</v>
      </c>
      <c r="F125" s="2433"/>
      <c r="G125" s="2434" t="s">
        <v>120</v>
      </c>
      <c r="H125" s="2435"/>
      <c r="I125" s="2402" t="s">
        <v>164</v>
      </c>
      <c r="J125" s="2403"/>
      <c r="K125" s="718" t="s">
        <v>173</v>
      </c>
      <c r="L125" s="722" t="s">
        <v>174</v>
      </c>
      <c r="M125" s="1041" t="s">
        <v>175</v>
      </c>
      <c r="N125" s="123" t="s">
        <v>176</v>
      </c>
    </row>
    <row r="126" spans="1:14" s="6" customFormat="1" ht="18.75" x14ac:dyDescent="0.2">
      <c r="A126" s="2404"/>
      <c r="B126" s="1033">
        <v>1</v>
      </c>
      <c r="C126" s="2399">
        <v>12</v>
      </c>
      <c r="D126" s="2399"/>
      <c r="E126" s="2399">
        <v>18</v>
      </c>
      <c r="F126" s="2399"/>
      <c r="G126" s="2400">
        <f>G121</f>
        <v>4.5</v>
      </c>
      <c r="H126" s="2400"/>
      <c r="I126" s="1027">
        <f t="shared" ref="I126:I135" si="10">MROUND(J126,1)</f>
        <v>8</v>
      </c>
      <c r="J126" s="689">
        <f>(I121/K121)*K126</f>
        <v>7.68</v>
      </c>
      <c r="K126" s="127">
        <f t="shared" ref="K126:K135" si="11">(C126*E126)*B126</f>
        <v>216</v>
      </c>
      <c r="L126" s="128">
        <f t="shared" ref="L126:L135" si="12">K126*G126</f>
        <v>972</v>
      </c>
      <c r="M126" s="129">
        <f t="shared" ref="M126:M135" si="13">L126/I126</f>
        <v>121.5</v>
      </c>
      <c r="N126" s="130">
        <f t="shared" ref="N126:N135" si="14">K126/I126</f>
        <v>27</v>
      </c>
    </row>
    <row r="127" spans="1:14" s="6" customFormat="1" ht="18.75" x14ac:dyDescent="0.2">
      <c r="A127" s="2404"/>
      <c r="B127" s="1033">
        <v>1</v>
      </c>
      <c r="C127" s="2399">
        <v>18</v>
      </c>
      <c r="D127" s="2399"/>
      <c r="E127" s="2399">
        <v>18</v>
      </c>
      <c r="F127" s="2399"/>
      <c r="G127" s="2400">
        <f>G121</f>
        <v>4.5</v>
      </c>
      <c r="H127" s="2400"/>
      <c r="I127" s="1027">
        <f t="shared" si="10"/>
        <v>12</v>
      </c>
      <c r="J127" s="689">
        <f>(I121/K121)*K127</f>
        <v>11.52</v>
      </c>
      <c r="K127" s="127">
        <f t="shared" si="11"/>
        <v>324</v>
      </c>
      <c r="L127" s="128">
        <f t="shared" si="12"/>
        <v>1458</v>
      </c>
      <c r="M127" s="129">
        <f t="shared" si="13"/>
        <v>121.5</v>
      </c>
      <c r="N127" s="130">
        <f t="shared" si="14"/>
        <v>27</v>
      </c>
    </row>
    <row r="128" spans="1:14" s="6" customFormat="1" ht="18.75" x14ac:dyDescent="0.2">
      <c r="A128" s="2404"/>
      <c r="B128" s="1033">
        <v>1</v>
      </c>
      <c r="C128" s="2399">
        <v>18</v>
      </c>
      <c r="D128" s="2399"/>
      <c r="E128" s="2399">
        <v>24</v>
      </c>
      <c r="F128" s="2399"/>
      <c r="G128" s="2400">
        <f>G121</f>
        <v>4.5</v>
      </c>
      <c r="H128" s="2400"/>
      <c r="I128" s="1027">
        <f t="shared" si="10"/>
        <v>15</v>
      </c>
      <c r="J128" s="689">
        <f>(I121/K121)*K128</f>
        <v>15.36</v>
      </c>
      <c r="K128" s="127">
        <f t="shared" si="11"/>
        <v>432</v>
      </c>
      <c r="L128" s="128">
        <f t="shared" si="12"/>
        <v>1944</v>
      </c>
      <c r="M128" s="129">
        <f t="shared" si="13"/>
        <v>129.6</v>
      </c>
      <c r="N128" s="130">
        <f t="shared" si="14"/>
        <v>28.8</v>
      </c>
    </row>
    <row r="129" spans="1:14" s="6" customFormat="1" ht="18.75" x14ac:dyDescent="0.2">
      <c r="A129" s="2404"/>
      <c r="B129" s="1033">
        <v>1</v>
      </c>
      <c r="C129" s="2399">
        <v>18</v>
      </c>
      <c r="D129" s="2399"/>
      <c r="E129" s="2399">
        <v>24</v>
      </c>
      <c r="F129" s="2399"/>
      <c r="G129" s="2400">
        <f>G121</f>
        <v>4.5</v>
      </c>
      <c r="H129" s="2400"/>
      <c r="I129" s="1027">
        <f t="shared" si="10"/>
        <v>15</v>
      </c>
      <c r="J129" s="689">
        <f>(I121/K121)*K129</f>
        <v>15.36</v>
      </c>
      <c r="K129" s="127">
        <f t="shared" si="11"/>
        <v>432</v>
      </c>
      <c r="L129" s="128">
        <f t="shared" si="12"/>
        <v>1944</v>
      </c>
      <c r="M129" s="129">
        <f t="shared" si="13"/>
        <v>129.6</v>
      </c>
      <c r="N129" s="130">
        <f t="shared" si="14"/>
        <v>28.8</v>
      </c>
    </row>
    <row r="130" spans="1:14" s="6" customFormat="1" ht="18.75" x14ac:dyDescent="0.2">
      <c r="A130" s="2404"/>
      <c r="B130" s="1033">
        <v>1</v>
      </c>
      <c r="C130" s="2399">
        <v>22.5</v>
      </c>
      <c r="D130" s="2399"/>
      <c r="E130" s="2399">
        <v>24</v>
      </c>
      <c r="F130" s="2399"/>
      <c r="G130" s="2400">
        <f>G121</f>
        <v>4.5</v>
      </c>
      <c r="H130" s="2400"/>
      <c r="I130" s="1027">
        <f t="shared" si="10"/>
        <v>19</v>
      </c>
      <c r="J130" s="689">
        <f>(I121/K121)*K130</f>
        <v>19.2</v>
      </c>
      <c r="K130" s="127">
        <f t="shared" si="11"/>
        <v>540</v>
      </c>
      <c r="L130" s="128">
        <f t="shared" si="12"/>
        <v>2430</v>
      </c>
      <c r="M130" s="129">
        <f t="shared" si="13"/>
        <v>127.89473684210526</v>
      </c>
      <c r="N130" s="130">
        <f t="shared" si="14"/>
        <v>28.421052631578949</v>
      </c>
    </row>
    <row r="131" spans="1:14" s="6" customFormat="1" ht="18.75" x14ac:dyDescent="0.2">
      <c r="A131" s="2404"/>
      <c r="B131" s="1033">
        <v>1</v>
      </c>
      <c r="C131" s="2399">
        <v>24</v>
      </c>
      <c r="D131" s="2399"/>
      <c r="E131" s="2399">
        <v>27</v>
      </c>
      <c r="F131" s="2399"/>
      <c r="G131" s="2400">
        <f>G121</f>
        <v>4.5</v>
      </c>
      <c r="H131" s="2400"/>
      <c r="I131" s="1027">
        <f t="shared" si="10"/>
        <v>23</v>
      </c>
      <c r="J131" s="689">
        <f>(I121/K121)*K131</f>
        <v>23.04</v>
      </c>
      <c r="K131" s="127">
        <f t="shared" si="11"/>
        <v>648</v>
      </c>
      <c r="L131" s="128">
        <f t="shared" si="12"/>
        <v>2916</v>
      </c>
      <c r="M131" s="129">
        <f t="shared" si="13"/>
        <v>126.78260869565217</v>
      </c>
      <c r="N131" s="130">
        <f t="shared" si="14"/>
        <v>28.173913043478262</v>
      </c>
    </row>
    <row r="132" spans="1:14" s="6" customFormat="1" ht="18.75" x14ac:dyDescent="0.2">
      <c r="A132" s="2404"/>
      <c r="B132" s="1033">
        <v>1</v>
      </c>
      <c r="C132" s="2399">
        <v>24</v>
      </c>
      <c r="D132" s="2399"/>
      <c r="E132" s="2399">
        <v>31.5</v>
      </c>
      <c r="F132" s="2399"/>
      <c r="G132" s="2400">
        <f>G121</f>
        <v>4.5</v>
      </c>
      <c r="H132" s="2400"/>
      <c r="I132" s="1027">
        <f t="shared" si="10"/>
        <v>27</v>
      </c>
      <c r="J132" s="689">
        <f>(I121/K121)*K132</f>
        <v>26.88</v>
      </c>
      <c r="K132" s="127">
        <f t="shared" si="11"/>
        <v>756</v>
      </c>
      <c r="L132" s="128">
        <f t="shared" si="12"/>
        <v>3402</v>
      </c>
      <c r="M132" s="129">
        <f t="shared" si="13"/>
        <v>126</v>
      </c>
      <c r="N132" s="130">
        <f t="shared" si="14"/>
        <v>28</v>
      </c>
    </row>
    <row r="133" spans="1:14" s="6" customFormat="1" ht="18.75" x14ac:dyDescent="0.2">
      <c r="A133" s="2404"/>
      <c r="B133" s="1033">
        <v>1</v>
      </c>
      <c r="C133" s="2399">
        <v>24</v>
      </c>
      <c r="D133" s="2399"/>
      <c r="E133" s="2399">
        <v>36</v>
      </c>
      <c r="F133" s="2399"/>
      <c r="G133" s="2400">
        <f>G121</f>
        <v>4.5</v>
      </c>
      <c r="H133" s="2400"/>
      <c r="I133" s="1027">
        <f t="shared" si="10"/>
        <v>31</v>
      </c>
      <c r="J133" s="689">
        <f>(I121/K121)*K133</f>
        <v>30.72</v>
      </c>
      <c r="K133" s="127">
        <f t="shared" si="11"/>
        <v>864</v>
      </c>
      <c r="L133" s="128">
        <f t="shared" si="12"/>
        <v>3888</v>
      </c>
      <c r="M133" s="129">
        <f t="shared" si="13"/>
        <v>125.41935483870968</v>
      </c>
      <c r="N133" s="130">
        <f t="shared" si="14"/>
        <v>27.870967741935484</v>
      </c>
    </row>
    <row r="134" spans="1:14" s="6" customFormat="1" ht="18.75" x14ac:dyDescent="0.2">
      <c r="A134" s="2404"/>
      <c r="B134" s="1033">
        <v>1</v>
      </c>
      <c r="C134" s="2399">
        <v>27</v>
      </c>
      <c r="D134" s="2399"/>
      <c r="E134" s="2399">
        <v>36</v>
      </c>
      <c r="F134" s="2399"/>
      <c r="G134" s="2400">
        <f>G121</f>
        <v>4.5</v>
      </c>
      <c r="H134" s="2400"/>
      <c r="I134" s="1027">
        <f t="shared" si="10"/>
        <v>35</v>
      </c>
      <c r="J134" s="689">
        <f>(I121/K121)*K134</f>
        <v>34.56</v>
      </c>
      <c r="K134" s="127">
        <f t="shared" si="11"/>
        <v>972</v>
      </c>
      <c r="L134" s="128">
        <f t="shared" si="12"/>
        <v>4374</v>
      </c>
      <c r="M134" s="129">
        <f t="shared" si="13"/>
        <v>124.97142857142858</v>
      </c>
      <c r="N134" s="130">
        <f t="shared" si="14"/>
        <v>27.771428571428572</v>
      </c>
    </row>
    <row r="135" spans="1:14" s="6" customFormat="1" ht="18.75" x14ac:dyDescent="0.2">
      <c r="A135" s="2404"/>
      <c r="B135" s="1033">
        <v>1</v>
      </c>
      <c r="C135" s="2399">
        <v>27.8</v>
      </c>
      <c r="D135" s="2399"/>
      <c r="E135" s="2399">
        <v>53.5</v>
      </c>
      <c r="F135" s="2399"/>
      <c r="G135" s="2400">
        <v>4.5</v>
      </c>
      <c r="H135" s="2400"/>
      <c r="I135" s="1027">
        <f t="shared" si="10"/>
        <v>53</v>
      </c>
      <c r="J135" s="689">
        <f>(I121/K121)*K135</f>
        <v>52.881777777777778</v>
      </c>
      <c r="K135" s="127">
        <f t="shared" si="11"/>
        <v>1487.3</v>
      </c>
      <c r="L135" s="128">
        <f t="shared" si="12"/>
        <v>6692.8499999999995</v>
      </c>
      <c r="M135" s="129">
        <f t="shared" si="13"/>
        <v>126.28018867924527</v>
      </c>
      <c r="N135" s="130">
        <f t="shared" si="14"/>
        <v>28.062264150943395</v>
      </c>
    </row>
    <row r="136" spans="1:14" s="6" customFormat="1" ht="18.75" x14ac:dyDescent="0.2">
      <c r="A136" s="2404"/>
      <c r="B136" s="1033"/>
      <c r="C136" s="2399"/>
      <c r="D136" s="2399"/>
      <c r="E136" s="2399"/>
      <c r="F136" s="2399"/>
      <c r="G136" s="2400"/>
      <c r="H136" s="2400"/>
      <c r="I136" s="1027"/>
      <c r="J136" s="689"/>
      <c r="K136" s="127"/>
      <c r="L136" s="128"/>
      <c r="M136" s="129"/>
      <c r="N136" s="130"/>
    </row>
    <row r="137" spans="1:14" s="6" customFormat="1" ht="15" customHeight="1" x14ac:dyDescent="0.2">
      <c r="A137" s="2404"/>
      <c r="B137" s="2394" t="s">
        <v>193</v>
      </c>
      <c r="C137" s="2395"/>
      <c r="D137" s="2395"/>
      <c r="E137" s="2395"/>
      <c r="F137" s="2395"/>
      <c r="G137" s="2395"/>
      <c r="H137" s="2395"/>
      <c r="I137" s="2395"/>
      <c r="J137" s="2396"/>
      <c r="K137" s="127"/>
      <c r="L137" s="128"/>
      <c r="M137" s="129"/>
      <c r="N137" s="130"/>
    </row>
    <row r="138" spans="1:14" s="6" customFormat="1" ht="15" customHeight="1" x14ac:dyDescent="0.2">
      <c r="A138" s="2404"/>
      <c r="B138" s="2394"/>
      <c r="C138" s="2395"/>
      <c r="D138" s="2395"/>
      <c r="E138" s="2395"/>
      <c r="F138" s="2395"/>
      <c r="G138" s="2395"/>
      <c r="H138" s="2395"/>
      <c r="I138" s="2395"/>
      <c r="J138" s="2396"/>
      <c r="K138" s="127"/>
      <c r="L138" s="128"/>
      <c r="M138" s="129"/>
      <c r="N138" s="130"/>
    </row>
    <row r="139" spans="1:14" s="6" customFormat="1" ht="15.75" x14ac:dyDescent="0.2">
      <c r="A139" s="2404"/>
      <c r="B139" s="100">
        <v>1</v>
      </c>
      <c r="C139" s="2397">
        <v>4.5</v>
      </c>
      <c r="D139" s="2397"/>
      <c r="E139" s="2397">
        <v>6.5</v>
      </c>
      <c r="F139" s="2397"/>
      <c r="G139" s="2398">
        <f>G121</f>
        <v>4.5</v>
      </c>
      <c r="H139" s="2398"/>
      <c r="I139" s="126">
        <f>MROUND(J139,1)</f>
        <v>1</v>
      </c>
      <c r="J139" s="689">
        <f>(I121/K121)*K139</f>
        <v>1.04</v>
      </c>
      <c r="K139" s="127">
        <f>(C139*E139)*B139</f>
        <v>29.25</v>
      </c>
      <c r="L139" s="128">
        <f>K139*G139</f>
        <v>131.625</v>
      </c>
      <c r="M139" s="129">
        <f>L139/I139</f>
        <v>131.625</v>
      </c>
      <c r="N139" s="130">
        <f>K139/I139</f>
        <v>29.25</v>
      </c>
    </row>
    <row r="140" spans="1:14" s="6" customFormat="1" ht="16.5" thickBot="1" x14ac:dyDescent="0.25">
      <c r="A140" s="2404"/>
      <c r="B140" s="133"/>
      <c r="C140" s="134"/>
      <c r="D140" s="135"/>
      <c r="E140" s="135"/>
      <c r="F140" s="135"/>
      <c r="G140" s="125"/>
      <c r="H140" s="125"/>
      <c r="I140" s="136"/>
      <c r="J140" s="689"/>
      <c r="K140" s="127"/>
      <c r="L140" s="128"/>
      <c r="M140" s="129"/>
      <c r="N140" s="130"/>
    </row>
    <row r="141" spans="1:14" s="6" customFormat="1" ht="15.75" x14ac:dyDescent="0.2">
      <c r="A141" s="2404"/>
      <c r="B141" s="137" t="s">
        <v>202</v>
      </c>
      <c r="C141" s="138"/>
      <c r="D141" s="138"/>
      <c r="E141" s="139"/>
      <c r="F141" s="139"/>
      <c r="G141" s="140"/>
      <c r="H141" s="140"/>
      <c r="I141" s="141"/>
      <c r="J141" s="142"/>
      <c r="K141" s="143"/>
      <c r="L141" s="144"/>
      <c r="M141" s="145"/>
      <c r="N141" s="146"/>
    </row>
    <row r="142" spans="1:14" s="6" customFormat="1" ht="15.75" x14ac:dyDescent="0.2">
      <c r="A142" s="2404"/>
      <c r="B142" s="147" t="s">
        <v>203</v>
      </c>
      <c r="C142" s="148"/>
      <c r="D142" s="148"/>
      <c r="E142" s="135"/>
      <c r="F142" s="135"/>
      <c r="G142" s="125"/>
      <c r="H142" s="125"/>
      <c r="I142" s="136"/>
      <c r="J142" s="689"/>
      <c r="K142" s="149" t="s">
        <v>204</v>
      </c>
      <c r="L142" s="150"/>
      <c r="M142" s="151"/>
      <c r="N142" s="152"/>
    </row>
    <row r="143" spans="1:14" s="6" customFormat="1" ht="15.75" x14ac:dyDescent="0.2">
      <c r="A143" s="2404"/>
      <c r="B143" s="147" t="s">
        <v>205</v>
      </c>
      <c r="C143" s="148"/>
      <c r="D143" s="148"/>
      <c r="E143" s="135"/>
      <c r="F143" s="135"/>
      <c r="G143" s="125"/>
      <c r="H143" s="125"/>
      <c r="I143" s="136"/>
      <c r="J143" s="689"/>
      <c r="K143" s="149" t="s">
        <v>206</v>
      </c>
      <c r="L143" s="150"/>
      <c r="M143" s="151"/>
      <c r="N143" s="152"/>
    </row>
    <row r="144" spans="1:14" s="6" customFormat="1" ht="15.75" x14ac:dyDescent="0.2">
      <c r="A144" s="2404"/>
      <c r="B144" s="147" t="s">
        <v>207</v>
      </c>
      <c r="C144" s="148"/>
      <c r="D144" s="148"/>
      <c r="E144" s="135"/>
      <c r="F144" s="135"/>
      <c r="G144" s="125"/>
      <c r="H144" s="125"/>
      <c r="I144" s="136"/>
      <c r="J144" s="689"/>
      <c r="K144" s="149" t="s">
        <v>208</v>
      </c>
      <c r="L144" s="150"/>
      <c r="M144" s="151"/>
      <c r="N144" s="152"/>
    </row>
    <row r="145" spans="1:14" s="6" customFormat="1" ht="15.75" x14ac:dyDescent="0.2">
      <c r="A145" s="2404"/>
      <c r="B145" s="147" t="s">
        <v>209</v>
      </c>
      <c r="C145" s="148"/>
      <c r="D145" s="148"/>
      <c r="E145" s="135"/>
      <c r="F145" s="135"/>
      <c r="G145" s="125"/>
      <c r="H145" s="125"/>
      <c r="I145" s="136"/>
      <c r="J145" s="689"/>
      <c r="K145" s="149" t="s">
        <v>210</v>
      </c>
      <c r="L145" s="150"/>
      <c r="M145" s="151"/>
      <c r="N145" s="152"/>
    </row>
    <row r="146" spans="1:14" s="6" customFormat="1" ht="15.75" x14ac:dyDescent="0.2">
      <c r="A146" s="2404"/>
      <c r="B146" s="147" t="s">
        <v>211</v>
      </c>
      <c r="C146" s="148"/>
      <c r="D146" s="148"/>
      <c r="E146" s="135"/>
      <c r="F146" s="135"/>
      <c r="G146" s="125"/>
      <c r="H146" s="125"/>
      <c r="I146" s="136"/>
      <c r="J146" s="689"/>
      <c r="K146" s="149" t="s">
        <v>212</v>
      </c>
      <c r="L146" s="150"/>
      <c r="M146" s="151"/>
      <c r="N146" s="152"/>
    </row>
    <row r="147" spans="1:14" s="6" customFormat="1" ht="15.75" x14ac:dyDescent="0.25">
      <c r="A147" s="2404"/>
      <c r="B147" s="153"/>
      <c r="C147" s="148"/>
      <c r="D147" s="148"/>
      <c r="E147" s="135"/>
      <c r="F147" s="135"/>
      <c r="G147" s="125"/>
      <c r="H147" s="125"/>
      <c r="I147" s="136"/>
      <c r="J147" s="689"/>
      <c r="K147" s="154"/>
      <c r="L147" s="150"/>
      <c r="M147" s="151"/>
      <c r="N147" s="152"/>
    </row>
    <row r="148" spans="1:14" s="6" customFormat="1" ht="15.75" x14ac:dyDescent="0.2">
      <c r="A148" s="2404"/>
      <c r="B148" s="147" t="s">
        <v>213</v>
      </c>
      <c r="C148" s="148"/>
      <c r="D148" s="148"/>
      <c r="E148" s="135"/>
      <c r="F148" s="135"/>
      <c r="G148" s="125"/>
      <c r="H148" s="125"/>
      <c r="I148" s="136"/>
      <c r="J148" s="689"/>
      <c r="K148" s="154"/>
      <c r="L148" s="150"/>
      <c r="M148" s="151"/>
      <c r="N148" s="152"/>
    </row>
    <row r="149" spans="1:14" s="6" customFormat="1" ht="15.75" x14ac:dyDescent="0.2">
      <c r="A149" s="2404"/>
      <c r="B149" s="147" t="s">
        <v>214</v>
      </c>
      <c r="C149" s="148"/>
      <c r="D149" s="148"/>
      <c r="E149" s="135"/>
      <c r="F149" s="135"/>
      <c r="G149" s="125"/>
      <c r="H149" s="125"/>
      <c r="I149" s="136"/>
      <c r="J149" s="689"/>
      <c r="K149" s="154"/>
      <c r="L149" s="150"/>
      <c r="M149" s="151"/>
      <c r="N149" s="152"/>
    </row>
    <row r="150" spans="1:14" s="6" customFormat="1" ht="15.75" x14ac:dyDescent="0.2">
      <c r="A150" s="2404"/>
      <c r="B150" s="155"/>
      <c r="C150" s="156"/>
      <c r="D150" s="156"/>
      <c r="E150" s="157"/>
      <c r="F150" s="157"/>
      <c r="G150" s="158"/>
      <c r="H150" s="158"/>
      <c r="I150" s="159"/>
      <c r="J150" s="160"/>
      <c r="K150" s="161"/>
      <c r="L150" s="162"/>
      <c r="M150" s="163"/>
      <c r="N150" s="164"/>
    </row>
    <row r="151" spans="1:14" s="6" customFormat="1" ht="15.75" x14ac:dyDescent="0.2">
      <c r="A151" s="2404"/>
      <c r="B151" s="853"/>
      <c r="C151" s="854"/>
      <c r="D151" s="854"/>
      <c r="E151" s="854"/>
      <c r="F151" s="854"/>
      <c r="G151" s="855"/>
      <c r="H151" s="855"/>
      <c r="I151" s="856"/>
      <c r="J151" s="857"/>
      <c r="K151" s="858"/>
      <c r="L151" s="859"/>
      <c r="M151" s="860"/>
      <c r="N151" s="861"/>
    </row>
    <row r="152" spans="1:14" s="6" customFormat="1" x14ac:dyDescent="0.2">
      <c r="A152" s="2404"/>
      <c r="B152" s="1474" t="s">
        <v>195</v>
      </c>
      <c r="C152" s="167"/>
      <c r="D152" s="167"/>
      <c r="E152" s="168" t="s">
        <v>215</v>
      </c>
      <c r="F152" s="168"/>
      <c r="G152" s="167"/>
      <c r="H152" s="167"/>
      <c r="I152" s="168" t="s">
        <v>196</v>
      </c>
      <c r="J152" s="167"/>
      <c r="K152" s="167"/>
      <c r="L152" s="168" t="s">
        <v>197</v>
      </c>
      <c r="M152" s="167"/>
      <c r="N152" s="169"/>
    </row>
    <row r="153" spans="1:14" s="6" customFormat="1" x14ac:dyDescent="0.2">
      <c r="A153" s="2404"/>
      <c r="B153" s="1475"/>
      <c r="C153" s="852"/>
      <c r="D153" s="852"/>
      <c r="E153" s="852"/>
      <c r="F153" s="852"/>
      <c r="G153" s="852"/>
      <c r="H153" s="852"/>
      <c r="I153" s="852"/>
      <c r="J153" s="1463" t="s">
        <v>198</v>
      </c>
      <c r="K153" s="127">
        <v>0</v>
      </c>
      <c r="L153" s="128">
        <v>0</v>
      </c>
      <c r="M153" s="129">
        <v>0</v>
      </c>
      <c r="N153" s="130">
        <v>0</v>
      </c>
    </row>
    <row r="154" spans="1:14" s="6" customFormat="1" ht="12.75" x14ac:dyDescent="0.2">
      <c r="A154" s="2404"/>
      <c r="B154" s="170"/>
      <c r="C154" s="171"/>
      <c r="D154" s="171"/>
      <c r="E154" s="171"/>
      <c r="F154" s="171"/>
      <c r="G154" s="171"/>
      <c r="H154" s="171"/>
      <c r="I154" s="172" t="s">
        <v>177</v>
      </c>
      <c r="J154" s="173"/>
      <c r="K154" s="171"/>
      <c r="L154" s="171"/>
      <c r="M154" s="171"/>
      <c r="N154" s="174"/>
    </row>
  </sheetData>
  <mergeCells count="181">
    <mergeCell ref="C132:D132"/>
    <mergeCell ref="E132:F132"/>
    <mergeCell ref="G132:H132"/>
    <mergeCell ref="C133:D133"/>
    <mergeCell ref="E133:F133"/>
    <mergeCell ref="G133:H133"/>
    <mergeCell ref="E128:F128"/>
    <mergeCell ref="G128:H128"/>
    <mergeCell ref="C129:D129"/>
    <mergeCell ref="E129:F129"/>
    <mergeCell ref="G129:H129"/>
    <mergeCell ref="C130:D130"/>
    <mergeCell ref="E130:F130"/>
    <mergeCell ref="G130:H130"/>
    <mergeCell ref="C131:D131"/>
    <mergeCell ref="E131:F131"/>
    <mergeCell ref="G131:H131"/>
    <mergeCell ref="A3:A44"/>
    <mergeCell ref="D6:E6"/>
    <mergeCell ref="G6:H6"/>
    <mergeCell ref="J6:K6"/>
    <mergeCell ref="G12:H12"/>
    <mergeCell ref="G13:H13"/>
    <mergeCell ref="G14:H14"/>
    <mergeCell ref="G15:H15"/>
    <mergeCell ref="G16:H16"/>
    <mergeCell ref="D16:E16"/>
    <mergeCell ref="D17:E17"/>
    <mergeCell ref="D18:E18"/>
    <mergeCell ref="G10:H10"/>
    <mergeCell ref="G11:H11"/>
    <mergeCell ref="J10:K10"/>
    <mergeCell ref="J11:K11"/>
    <mergeCell ref="J12:K12"/>
    <mergeCell ref="J13:K13"/>
    <mergeCell ref="J14:K14"/>
    <mergeCell ref="J15:K15"/>
    <mergeCell ref="J16:K16"/>
    <mergeCell ref="M6:N6"/>
    <mergeCell ref="P6:R6"/>
    <mergeCell ref="D7:E8"/>
    <mergeCell ref="G7:H8"/>
    <mergeCell ref="J34:K34"/>
    <mergeCell ref="M34:N34"/>
    <mergeCell ref="P34:R34"/>
    <mergeCell ref="D22:E22"/>
    <mergeCell ref="G22:H22"/>
    <mergeCell ref="J22:K22"/>
    <mergeCell ref="M22:N22"/>
    <mergeCell ref="P22:R22"/>
    <mergeCell ref="P9:R9"/>
    <mergeCell ref="D10:E10"/>
    <mergeCell ref="D11:E11"/>
    <mergeCell ref="D12:E12"/>
    <mergeCell ref="D13:E13"/>
    <mergeCell ref="D14:E14"/>
    <mergeCell ref="D15:E15"/>
    <mergeCell ref="M14:N14"/>
    <mergeCell ref="M15:N15"/>
    <mergeCell ref="M16:N16"/>
    <mergeCell ref="G17:H17"/>
    <mergeCell ref="G18:H18"/>
    <mergeCell ref="A54:A70"/>
    <mergeCell ref="D55:I55"/>
    <mergeCell ref="D56:I56"/>
    <mergeCell ref="D57:I57"/>
    <mergeCell ref="E69:I70"/>
    <mergeCell ref="A72:A74"/>
    <mergeCell ref="B72:N74"/>
    <mergeCell ref="A75:A111"/>
    <mergeCell ref="B75:N76"/>
    <mergeCell ref="C77:L77"/>
    <mergeCell ref="G78:H78"/>
    <mergeCell ref="W7:W8"/>
    <mergeCell ref="X7:X8"/>
    <mergeCell ref="Y7:Y8"/>
    <mergeCell ref="Z7:Z8"/>
    <mergeCell ref="V7:V8"/>
    <mergeCell ref="D9:E9"/>
    <mergeCell ref="G9:H9"/>
    <mergeCell ref="J9:K9"/>
    <mergeCell ref="M9:N9"/>
    <mergeCell ref="J7:K8"/>
    <mergeCell ref="M7:N8"/>
    <mergeCell ref="P7:R8"/>
    <mergeCell ref="Z35:Z36"/>
    <mergeCell ref="D37:E37"/>
    <mergeCell ref="G37:H37"/>
    <mergeCell ref="J37:K37"/>
    <mergeCell ref="M37:N37"/>
    <mergeCell ref="D19:N19"/>
    <mergeCell ref="X35:X36"/>
    <mergeCell ref="Y35:Y36"/>
    <mergeCell ref="V20:V21"/>
    <mergeCell ref="W20:W21"/>
    <mergeCell ref="X20:X21"/>
    <mergeCell ref="Y20:Y21"/>
    <mergeCell ref="B30:Z31"/>
    <mergeCell ref="B32:Z33"/>
    <mergeCell ref="D34:E34"/>
    <mergeCell ref="G34:H34"/>
    <mergeCell ref="Z20:Z21"/>
    <mergeCell ref="W35:W36"/>
    <mergeCell ref="D35:E36"/>
    <mergeCell ref="G35:H36"/>
    <mergeCell ref="J35:K36"/>
    <mergeCell ref="M35:N36"/>
    <mergeCell ref="P35:R36"/>
    <mergeCell ref="P37:R37"/>
    <mergeCell ref="B2:AA2"/>
    <mergeCell ref="B3:T5"/>
    <mergeCell ref="P17:R17"/>
    <mergeCell ref="P18:R18"/>
    <mergeCell ref="D20:E21"/>
    <mergeCell ref="G20:H21"/>
    <mergeCell ref="J20:K21"/>
    <mergeCell ref="M20:N21"/>
    <mergeCell ref="P20:R21"/>
    <mergeCell ref="M17:N17"/>
    <mergeCell ref="M18:N18"/>
    <mergeCell ref="P10:R10"/>
    <mergeCell ref="P11:R11"/>
    <mergeCell ref="P12:R12"/>
    <mergeCell ref="P13:R13"/>
    <mergeCell ref="P14:R14"/>
    <mergeCell ref="P15:R15"/>
    <mergeCell ref="P16:R16"/>
    <mergeCell ref="J17:K17"/>
    <mergeCell ref="J18:K18"/>
    <mergeCell ref="M10:N10"/>
    <mergeCell ref="M11:N11"/>
    <mergeCell ref="M12:N12"/>
    <mergeCell ref="M13:N13"/>
    <mergeCell ref="A113:A115"/>
    <mergeCell ref="B113:N115"/>
    <mergeCell ref="A116:A154"/>
    <mergeCell ref="B116:N117"/>
    <mergeCell ref="B118:N119"/>
    <mergeCell ref="C120:D120"/>
    <mergeCell ref="E120:F120"/>
    <mergeCell ref="G120:H120"/>
    <mergeCell ref="I120:J120"/>
    <mergeCell ref="B121:B122"/>
    <mergeCell ref="C121:D122"/>
    <mergeCell ref="E121:F122"/>
    <mergeCell ref="G121:H122"/>
    <mergeCell ref="I121:J122"/>
    <mergeCell ref="K121:K122"/>
    <mergeCell ref="L121:L122"/>
    <mergeCell ref="M121:N122"/>
    <mergeCell ref="B124:F124"/>
    <mergeCell ref="C125:D125"/>
    <mergeCell ref="E125:F125"/>
    <mergeCell ref="G125:H125"/>
    <mergeCell ref="I125:J125"/>
    <mergeCell ref="C126:D126"/>
    <mergeCell ref="E126:F126"/>
    <mergeCell ref="B137:J138"/>
    <mergeCell ref="C139:D139"/>
    <mergeCell ref="E139:F139"/>
    <mergeCell ref="G139:H139"/>
    <mergeCell ref="B46:U48"/>
    <mergeCell ref="C134:D134"/>
    <mergeCell ref="E134:F134"/>
    <mergeCell ref="G134:H134"/>
    <mergeCell ref="C135:D135"/>
    <mergeCell ref="E135:F135"/>
    <mergeCell ref="G135:H135"/>
    <mergeCell ref="C136:D136"/>
    <mergeCell ref="E136:F136"/>
    <mergeCell ref="G136:H136"/>
    <mergeCell ref="G79:H79"/>
    <mergeCell ref="G82:H82"/>
    <mergeCell ref="C94:H95"/>
    <mergeCell ref="C50:M51"/>
    <mergeCell ref="D53:I54"/>
    <mergeCell ref="G126:H126"/>
    <mergeCell ref="C127:D127"/>
    <mergeCell ref="E127:F127"/>
    <mergeCell ref="G127:H127"/>
    <mergeCell ref="C128:D128"/>
  </mergeCells>
  <conditionalFormatting sqref="D10:D18 D20">
    <cfRule type="cellIs" dxfId="152" priority="54" operator="greaterThan">
      <formula>1</formula>
    </cfRule>
  </conditionalFormatting>
  <conditionalFormatting sqref="D22">
    <cfRule type="cellIs" dxfId="151" priority="52" operator="greaterThan">
      <formula>1</formula>
    </cfRule>
  </conditionalFormatting>
  <conditionalFormatting sqref="D9">
    <cfRule type="cellIs" dxfId="150" priority="38" operator="greaterThan">
      <formula>1</formula>
    </cfRule>
  </conditionalFormatting>
  <conditionalFormatting sqref="A2">
    <cfRule type="expression" dxfId="149" priority="34" stopIfTrue="1">
      <formula>OR(ROW()=CELL("ligne"),COLUMN()=CELL("colonne"))</formula>
    </cfRule>
  </conditionalFormatting>
  <conditionalFormatting sqref="D37">
    <cfRule type="cellIs" dxfId="148" priority="29" operator="greaterThan">
      <formula>1</formula>
    </cfRule>
  </conditionalFormatting>
  <conditionalFormatting sqref="A53">
    <cfRule type="expression" dxfId="147" priority="21" stopIfTrue="1">
      <formula>OR(ROW()=CELL("ligne"),COLUMN()=CELL("colonne"))</formula>
    </cfRule>
  </conditionalFormatting>
  <conditionalFormatting sqref="C86">
    <cfRule type="cellIs" dxfId="146" priority="18" operator="greaterThan">
      <formula>1</formula>
    </cfRule>
  </conditionalFormatting>
  <conditionalFormatting sqref="C108">
    <cfRule type="cellIs" dxfId="145" priority="11" operator="greaterThan">
      <formula>1</formula>
    </cfRule>
  </conditionalFormatting>
  <conditionalFormatting sqref="C85">
    <cfRule type="cellIs" dxfId="144" priority="19" operator="greaterThan">
      <formula>1</formula>
    </cfRule>
  </conditionalFormatting>
  <conditionalFormatting sqref="C84">
    <cfRule type="cellIs" dxfId="143" priority="20" operator="greaterThan">
      <formula>1</formula>
    </cfRule>
  </conditionalFormatting>
  <conditionalFormatting sqref="C89">
    <cfRule type="cellIs" dxfId="142" priority="15" operator="greaterThan">
      <formula>1</formula>
    </cfRule>
  </conditionalFormatting>
  <conditionalFormatting sqref="C87">
    <cfRule type="cellIs" dxfId="141" priority="17" operator="greaterThan">
      <formula>1</formula>
    </cfRule>
  </conditionalFormatting>
  <conditionalFormatting sqref="C88">
    <cfRule type="cellIs" dxfId="140" priority="16" operator="greaterThan">
      <formula>1</formula>
    </cfRule>
  </conditionalFormatting>
  <conditionalFormatting sqref="C90">
    <cfRule type="cellIs" dxfId="139" priority="14" operator="greaterThan">
      <formula>1</formula>
    </cfRule>
  </conditionalFormatting>
  <conditionalFormatting sqref="C91:C93">
    <cfRule type="cellIs" dxfId="138" priority="13" operator="greaterThan">
      <formula>1</formula>
    </cfRule>
  </conditionalFormatting>
  <conditionalFormatting sqref="C96:C97">
    <cfRule type="cellIs" dxfId="137" priority="12" operator="greaterThan">
      <formula>1</formula>
    </cfRule>
  </conditionalFormatting>
  <conditionalFormatting sqref="C79">
    <cfRule type="cellIs" dxfId="136" priority="10" operator="greaterThan">
      <formula>1</formula>
    </cfRule>
  </conditionalFormatting>
  <conditionalFormatting sqref="C83">
    <cfRule type="cellIs" dxfId="135" priority="9" operator="greaterThan">
      <formula>1</formula>
    </cfRule>
  </conditionalFormatting>
  <conditionalFormatting sqref="A72">
    <cfRule type="expression" dxfId="134" priority="8" stopIfTrue="1">
      <formula>OR(ROW()=CELL("ligne"),COLUMN()=CELL("colonne"))</formula>
    </cfRule>
  </conditionalFormatting>
  <conditionalFormatting sqref="B140">
    <cfRule type="cellIs" dxfId="133" priority="7" operator="greaterThan">
      <formula>1</formula>
    </cfRule>
  </conditionalFormatting>
  <conditionalFormatting sqref="B139">
    <cfRule type="cellIs" dxfId="132" priority="1" operator="greaterThan">
      <formula>1</formula>
    </cfRule>
  </conditionalFormatting>
  <conditionalFormatting sqref="B151">
    <cfRule type="cellIs" dxfId="131" priority="6" operator="greaterThan">
      <formula>1</formula>
    </cfRule>
  </conditionalFormatting>
  <conditionalFormatting sqref="B121">
    <cfRule type="cellIs" dxfId="130" priority="5" operator="greaterThan">
      <formula>1</formula>
    </cfRule>
  </conditionalFormatting>
  <conditionalFormatting sqref="B126">
    <cfRule type="cellIs" dxfId="129" priority="4" operator="greaterThan">
      <formula>1</formula>
    </cfRule>
  </conditionalFormatting>
  <conditionalFormatting sqref="A113">
    <cfRule type="expression" dxfId="128" priority="3" stopIfTrue="1">
      <formula>OR(ROW()=CELL("ligne"),COLUMN()=CELL("colonne"))</formula>
    </cfRule>
  </conditionalFormatting>
  <conditionalFormatting sqref="B127:B136">
    <cfRule type="cellIs" dxfId="127" priority="2" operator="greaterThan">
      <formula>1</formula>
    </cfRule>
  </conditionalFormatting>
  <hyperlinks>
    <hyperlink ref="F27" r:id="rId1" xr:uid="{00000000-0004-0000-0600-000000000000}"/>
    <hyperlink ref="E69" r:id="rId2" xr:uid="{00000000-0004-0000-0600-000001000000}"/>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F5A81-C110-4F60-A30A-9A4F2AE4A203}">
  <dimension ref="A1:AB318"/>
  <sheetViews>
    <sheetView workbookViewId="0">
      <selection activeCell="R24" sqref="R24"/>
    </sheetView>
  </sheetViews>
  <sheetFormatPr baseColWidth="10" defaultRowHeight="15" x14ac:dyDescent="0.25"/>
  <cols>
    <col min="1" max="1" width="2.140625" customWidth="1"/>
  </cols>
  <sheetData>
    <row r="1" spans="1:23" x14ac:dyDescent="0.25">
      <c r="A1" s="175"/>
      <c r="B1" s="175"/>
      <c r="C1" s="175"/>
      <c r="D1" s="175"/>
      <c r="E1" s="175"/>
      <c r="F1" s="175"/>
      <c r="G1" s="175"/>
      <c r="H1" s="175"/>
      <c r="I1" s="175"/>
      <c r="J1" s="175"/>
      <c r="K1" s="175"/>
      <c r="L1" s="175"/>
      <c r="M1" s="175"/>
      <c r="N1" s="175"/>
      <c r="O1" s="175"/>
      <c r="P1" s="175"/>
      <c r="Q1" s="175"/>
      <c r="R1" s="175"/>
      <c r="S1" s="175"/>
      <c r="T1" s="175"/>
      <c r="U1" s="175"/>
      <c r="V1" s="175"/>
      <c r="W1" s="175"/>
    </row>
    <row r="2" spans="1:23" x14ac:dyDescent="0.25">
      <c r="A2" s="175"/>
      <c r="B2" s="175"/>
      <c r="C2" s="1879" t="s">
        <v>216</v>
      </c>
      <c r="D2" s="1879"/>
      <c r="E2" s="1879"/>
      <c r="F2" s="1879"/>
      <c r="G2" s="1879"/>
      <c r="H2" s="1879"/>
      <c r="I2" s="1879"/>
      <c r="J2" s="1879"/>
      <c r="K2" s="1879"/>
      <c r="L2" s="1879"/>
      <c r="M2" s="1879"/>
      <c r="N2" s="1879"/>
      <c r="O2" s="1879"/>
      <c r="P2" s="1879"/>
      <c r="Q2" s="1879"/>
      <c r="R2" s="1879"/>
      <c r="S2" s="175"/>
      <c r="T2" s="175"/>
      <c r="U2" s="175"/>
      <c r="V2" s="175"/>
      <c r="W2" s="175"/>
    </row>
    <row r="3" spans="1:23" x14ac:dyDescent="0.25">
      <c r="A3" s="175"/>
      <c r="B3" s="175"/>
      <c r="C3" s="1879"/>
      <c r="D3" s="1879"/>
      <c r="E3" s="1879"/>
      <c r="F3" s="1879"/>
      <c r="G3" s="1879"/>
      <c r="H3" s="1879"/>
      <c r="I3" s="1879"/>
      <c r="J3" s="1879"/>
      <c r="K3" s="1879"/>
      <c r="L3" s="1879"/>
      <c r="M3" s="1879"/>
      <c r="N3" s="1879"/>
      <c r="O3" s="1879"/>
      <c r="P3" s="1879"/>
      <c r="Q3" s="1879"/>
      <c r="R3" s="1879"/>
      <c r="S3" s="175"/>
      <c r="T3" s="175"/>
      <c r="U3" s="175"/>
      <c r="V3" s="175"/>
      <c r="W3" s="175"/>
    </row>
    <row r="4" spans="1:23" ht="18.75" x14ac:dyDescent="0.3">
      <c r="A4" s="175"/>
      <c r="B4" s="175"/>
      <c r="C4" s="175"/>
      <c r="D4" s="175"/>
      <c r="E4" s="175"/>
      <c r="F4" s="176"/>
      <c r="G4" s="176"/>
      <c r="H4" s="175"/>
      <c r="I4" s="175"/>
      <c r="J4" s="176"/>
      <c r="K4" s="176"/>
      <c r="L4" s="175"/>
      <c r="M4" s="175"/>
      <c r="N4" s="176"/>
      <c r="O4" s="176"/>
      <c r="P4" s="175"/>
      <c r="Q4" s="175"/>
      <c r="R4" s="175"/>
      <c r="S4" s="175"/>
      <c r="T4" s="175"/>
      <c r="U4" s="175"/>
      <c r="V4" s="175"/>
      <c r="W4" s="175"/>
    </row>
    <row r="5" spans="1:23" ht="18.75" x14ac:dyDescent="0.3">
      <c r="A5" s="175"/>
      <c r="B5" s="175"/>
      <c r="C5" s="175"/>
      <c r="D5" s="175"/>
      <c r="E5" s="175"/>
      <c r="F5" s="176"/>
      <c r="G5" s="176"/>
      <c r="H5" s="175"/>
      <c r="I5" s="175"/>
      <c r="J5" s="176"/>
      <c r="K5" s="176"/>
      <c r="L5" s="175"/>
      <c r="M5" s="175"/>
      <c r="N5" s="2482" t="s">
        <v>5</v>
      </c>
      <c r="O5" s="2482"/>
      <c r="P5" s="175"/>
      <c r="Q5" s="2345" t="s">
        <v>6</v>
      </c>
      <c r="R5" s="2345"/>
      <c r="S5" s="175"/>
      <c r="T5" s="175"/>
      <c r="U5" s="175"/>
      <c r="V5" s="175"/>
      <c r="W5" s="175"/>
    </row>
    <row r="6" spans="1:23" ht="15.75" x14ac:dyDescent="0.25">
      <c r="A6" s="175"/>
      <c r="B6" s="2483" t="s">
        <v>1</v>
      </c>
      <c r="C6" s="2483"/>
      <c r="D6" s="980"/>
      <c r="E6" s="2483" t="s">
        <v>2</v>
      </c>
      <c r="F6" s="2483"/>
      <c r="G6" s="980"/>
      <c r="H6" s="2483" t="s">
        <v>3</v>
      </c>
      <c r="I6" s="2483"/>
      <c r="J6" s="980"/>
      <c r="K6" s="2483" t="s">
        <v>4</v>
      </c>
      <c r="L6" s="2483"/>
      <c r="M6" s="175"/>
      <c r="N6" s="2089" t="s">
        <v>220</v>
      </c>
      <c r="O6" s="2089"/>
      <c r="P6" s="175"/>
      <c r="Q6" s="2484" t="s">
        <v>221</v>
      </c>
      <c r="R6" s="2484"/>
      <c r="S6" s="175"/>
      <c r="T6" s="175"/>
      <c r="U6" s="175"/>
      <c r="V6" s="175"/>
      <c r="W6" s="175"/>
    </row>
    <row r="7" spans="1:23" x14ac:dyDescent="0.25">
      <c r="A7" s="175"/>
      <c r="B7" s="2084" t="s">
        <v>119</v>
      </c>
      <c r="C7" s="2084"/>
      <c r="D7" s="175"/>
      <c r="E7" s="2085" t="s">
        <v>118</v>
      </c>
      <c r="F7" s="2085"/>
      <c r="G7" s="175"/>
      <c r="H7" s="2086" t="s">
        <v>120</v>
      </c>
      <c r="I7" s="2086"/>
      <c r="J7" s="175"/>
      <c r="K7" s="2074" t="s">
        <v>219</v>
      </c>
      <c r="L7" s="2074"/>
      <c r="M7" s="175"/>
      <c r="N7" s="2089"/>
      <c r="O7" s="2089"/>
      <c r="P7" s="175"/>
      <c r="Q7" s="2484"/>
      <c r="R7" s="2484"/>
      <c r="S7" s="175"/>
      <c r="T7" s="175"/>
      <c r="U7" s="175"/>
      <c r="V7" s="175"/>
      <c r="W7" s="175"/>
    </row>
    <row r="8" spans="1:23" x14ac:dyDescent="0.25">
      <c r="A8" s="175"/>
      <c r="B8" s="2481">
        <v>1</v>
      </c>
      <c r="C8" s="2481"/>
      <c r="D8" s="175"/>
      <c r="E8" s="2248">
        <v>26</v>
      </c>
      <c r="F8" s="2248"/>
      <c r="G8" s="175"/>
      <c r="H8" s="2248">
        <v>4</v>
      </c>
      <c r="I8" s="2248"/>
      <c r="J8" s="175"/>
      <c r="K8" s="2093">
        <v>8.8000000000000007</v>
      </c>
      <c r="L8" s="2093"/>
      <c r="M8" s="175"/>
      <c r="N8" s="2486">
        <f>H46</f>
        <v>0.47499999999999998</v>
      </c>
      <c r="O8" s="2486"/>
      <c r="P8" s="175"/>
      <c r="Q8" s="2092"/>
      <c r="R8" s="2092"/>
      <c r="S8" s="175"/>
      <c r="T8" s="175"/>
      <c r="U8" s="175"/>
      <c r="V8" s="175"/>
      <c r="W8" s="175"/>
    </row>
    <row r="9" spans="1:23" x14ac:dyDescent="0.25">
      <c r="A9" s="175"/>
      <c r="B9" s="2481"/>
      <c r="C9" s="2481"/>
      <c r="D9" s="175"/>
      <c r="E9" s="2248"/>
      <c r="F9" s="2248"/>
      <c r="G9" s="175"/>
      <c r="H9" s="2248"/>
      <c r="I9" s="2248"/>
      <c r="J9" s="175"/>
      <c r="K9" s="2093"/>
      <c r="L9" s="2093"/>
      <c r="M9" s="175"/>
      <c r="N9" s="2486"/>
      <c r="O9" s="2486"/>
      <c r="P9" s="175"/>
      <c r="Q9" s="2092"/>
      <c r="R9" s="2092"/>
      <c r="S9" s="175"/>
      <c r="T9" s="175"/>
      <c r="U9" s="175"/>
      <c r="V9" s="175"/>
      <c r="W9" s="175"/>
    </row>
    <row r="10" spans="1:23" x14ac:dyDescent="0.25">
      <c r="A10" s="175"/>
      <c r="B10" s="175"/>
      <c r="C10" s="175"/>
      <c r="D10" s="175"/>
      <c r="E10" s="175"/>
      <c r="F10" s="175"/>
      <c r="G10" s="175"/>
      <c r="H10" s="175"/>
      <c r="I10" s="175"/>
      <c r="J10" s="175"/>
      <c r="K10" s="175"/>
      <c r="L10" s="175"/>
      <c r="M10" s="175"/>
      <c r="N10" s="175"/>
      <c r="O10" s="175"/>
      <c r="P10" s="175"/>
      <c r="Q10" s="177">
        <f>B8</f>
        <v>1</v>
      </c>
      <c r="R10" s="178" t="s">
        <v>222</v>
      </c>
      <c r="S10" s="175"/>
      <c r="T10" s="175"/>
      <c r="U10" s="175"/>
      <c r="V10" s="175"/>
      <c r="W10" s="175"/>
    </row>
    <row r="11" spans="1:23" x14ac:dyDescent="0.25">
      <c r="A11" s="175"/>
      <c r="B11" s="175"/>
      <c r="C11" s="175"/>
      <c r="D11" s="175"/>
      <c r="E11" s="175"/>
      <c r="F11" s="175"/>
      <c r="G11" s="175"/>
      <c r="H11" s="175"/>
      <c r="I11" s="175"/>
      <c r="J11" s="175"/>
      <c r="K11" s="175"/>
      <c r="L11" s="175"/>
      <c r="M11" s="175"/>
      <c r="N11" s="175"/>
      <c r="O11" s="175"/>
      <c r="P11" s="175"/>
      <c r="Q11" s="175"/>
      <c r="R11" s="175"/>
      <c r="S11" s="175"/>
      <c r="T11" s="175"/>
      <c r="U11" s="175"/>
      <c r="V11" s="175"/>
      <c r="W11" s="175"/>
    </row>
    <row r="12" spans="1:23" x14ac:dyDescent="0.25">
      <c r="A12" s="175"/>
      <c r="B12" s="175"/>
      <c r="C12" s="175"/>
      <c r="D12" s="175"/>
      <c r="E12" s="175"/>
      <c r="F12" s="175"/>
      <c r="G12" s="175"/>
      <c r="H12" s="2490" t="s">
        <v>164</v>
      </c>
      <c r="I12" s="2490"/>
      <c r="J12" s="175"/>
      <c r="K12" s="2490" t="s">
        <v>593</v>
      </c>
      <c r="L12" s="2490"/>
      <c r="M12" s="175"/>
      <c r="N12" s="2073" t="s">
        <v>217</v>
      </c>
      <c r="O12" s="2073"/>
      <c r="P12" s="175"/>
      <c r="Q12" s="2073" t="s">
        <v>218</v>
      </c>
      <c r="R12" s="2073"/>
      <c r="S12" s="175"/>
      <c r="T12" s="175"/>
      <c r="U12" s="175"/>
      <c r="V12" s="175"/>
      <c r="W12" s="175"/>
    </row>
    <row r="13" spans="1:23" x14ac:dyDescent="0.25">
      <c r="A13" s="175"/>
      <c r="B13" s="175"/>
      <c r="C13" s="175"/>
      <c r="D13" s="175"/>
      <c r="E13" s="175"/>
      <c r="F13" s="175"/>
      <c r="G13" s="175"/>
      <c r="H13" s="2485">
        <f>N46</f>
        <v>8</v>
      </c>
      <c r="I13" s="2485"/>
      <c r="J13" s="175"/>
      <c r="K13" s="2486">
        <f>IF(N8=0,Q8/H13,N8/H13)</f>
        <v>5.9374999999999997E-2</v>
      </c>
      <c r="L13" s="2486"/>
      <c r="M13" s="175"/>
      <c r="N13" s="2487">
        <f>F50</f>
        <v>4.18</v>
      </c>
      <c r="O13" s="2487"/>
      <c r="P13" s="175"/>
      <c r="Q13" s="2487">
        <f>D50</f>
        <v>0.52249999999999996</v>
      </c>
      <c r="R13" s="2487"/>
      <c r="S13" s="175"/>
      <c r="T13" s="175"/>
      <c r="U13" s="175"/>
      <c r="V13" s="175"/>
      <c r="W13" s="175"/>
    </row>
    <row r="14" spans="1:23" x14ac:dyDescent="0.25">
      <c r="A14" s="175"/>
      <c r="B14" s="175"/>
      <c r="C14" s="175"/>
      <c r="D14" s="175"/>
      <c r="E14" s="175"/>
      <c r="F14" s="175"/>
      <c r="G14" s="175"/>
      <c r="H14" s="2485"/>
      <c r="I14" s="2485"/>
      <c r="J14" s="175"/>
      <c r="K14" s="2486"/>
      <c r="L14" s="2486"/>
      <c r="M14" s="175"/>
      <c r="N14" s="2487"/>
      <c r="O14" s="2487"/>
      <c r="P14" s="175"/>
      <c r="Q14" s="2487"/>
      <c r="R14" s="2487"/>
      <c r="S14" s="175"/>
      <c r="T14" s="175"/>
      <c r="U14" s="175"/>
      <c r="V14" s="175"/>
      <c r="W14" s="175"/>
    </row>
    <row r="15" spans="1:23" x14ac:dyDescent="0.25">
      <c r="A15" s="175"/>
      <c r="B15" s="175"/>
      <c r="C15" s="175"/>
      <c r="D15" s="175"/>
      <c r="E15" s="175"/>
      <c r="F15" s="175"/>
      <c r="G15" s="175"/>
      <c r="H15" s="175"/>
      <c r="I15" s="175"/>
      <c r="J15" s="175"/>
      <c r="K15" s="175"/>
      <c r="L15" s="175"/>
      <c r="M15" s="175"/>
      <c r="N15" s="175"/>
      <c r="O15" s="175"/>
      <c r="P15" s="175"/>
      <c r="Q15" s="175"/>
      <c r="R15" s="175"/>
      <c r="S15" s="175"/>
      <c r="T15" s="175"/>
      <c r="U15" s="175"/>
      <c r="V15" s="175"/>
      <c r="W15" s="175"/>
    </row>
    <row r="16" spans="1:23" x14ac:dyDescent="0.25">
      <c r="A16" s="175"/>
      <c r="B16" s="175"/>
      <c r="C16" s="175"/>
      <c r="D16" s="175"/>
      <c r="E16" s="175"/>
      <c r="F16" s="175"/>
      <c r="G16" s="175"/>
      <c r="H16" s="175"/>
      <c r="I16" s="175"/>
      <c r="J16" s="175"/>
      <c r="K16" s="175"/>
      <c r="L16" s="175"/>
      <c r="M16" s="175"/>
      <c r="N16" s="175"/>
      <c r="O16" s="175"/>
      <c r="P16" s="175"/>
      <c r="Q16" s="175"/>
      <c r="R16" s="175"/>
      <c r="S16" s="175"/>
      <c r="T16" s="175"/>
      <c r="U16" s="175"/>
      <c r="V16" s="175"/>
      <c r="W16" s="175"/>
    </row>
    <row r="17" spans="1:28" ht="18.75" x14ac:dyDescent="0.25">
      <c r="A17" s="175"/>
      <c r="B17" s="978" t="s">
        <v>1</v>
      </c>
      <c r="C17" s="978" t="s">
        <v>2</v>
      </c>
      <c r="D17" s="978" t="s">
        <v>3</v>
      </c>
      <c r="E17" s="978" t="s">
        <v>4</v>
      </c>
      <c r="F17" s="979" t="s">
        <v>70</v>
      </c>
      <c r="G17" s="179"/>
      <c r="H17" s="179"/>
      <c r="I17" s="179"/>
      <c r="J17" s="179"/>
      <c r="K17" s="881" t="s">
        <v>5</v>
      </c>
      <c r="L17" s="2488" t="s">
        <v>223</v>
      </c>
      <c r="M17" s="2488"/>
      <c r="N17" s="2488"/>
      <c r="O17" s="2488"/>
      <c r="P17" s="2488"/>
      <c r="Q17" s="2488"/>
      <c r="R17" s="2488"/>
      <c r="S17" s="2488"/>
      <c r="T17" s="175"/>
      <c r="U17" s="175"/>
      <c r="V17" s="175"/>
      <c r="W17" s="175"/>
    </row>
    <row r="18" spans="1:28" x14ac:dyDescent="0.25">
      <c r="A18" s="175"/>
      <c r="B18" s="175"/>
      <c r="C18" s="175"/>
      <c r="D18" s="175"/>
      <c r="E18" s="175"/>
      <c r="F18" s="175"/>
      <c r="G18" s="175"/>
      <c r="H18" s="175"/>
      <c r="I18" s="175"/>
      <c r="J18" s="180"/>
      <c r="K18" s="201" t="s">
        <v>6</v>
      </c>
      <c r="L18" s="2488"/>
      <c r="M18" s="2488"/>
      <c r="N18" s="2488"/>
      <c r="O18" s="2488"/>
      <c r="P18" s="2488"/>
      <c r="Q18" s="2488"/>
      <c r="R18" s="2488"/>
      <c r="S18" s="2488"/>
      <c r="T18" s="175"/>
      <c r="U18" s="175"/>
      <c r="V18" s="175"/>
      <c r="W18" s="175"/>
    </row>
    <row r="19" spans="1:28" ht="15.75" x14ac:dyDescent="0.25">
      <c r="A19" s="175"/>
      <c r="B19" s="181" t="s">
        <v>71</v>
      </c>
      <c r="C19" s="182">
        <f>A58</f>
        <v>58</v>
      </c>
      <c r="D19" s="183" t="s">
        <v>72</v>
      </c>
      <c r="E19" s="184"/>
      <c r="F19" s="185"/>
      <c r="G19" s="186"/>
      <c r="H19" s="186"/>
      <c r="I19" s="186"/>
      <c r="J19" s="187"/>
      <c r="K19" s="187"/>
      <c r="L19" s="187"/>
      <c r="M19" s="187"/>
      <c r="N19" s="187"/>
      <c r="O19" s="187"/>
      <c r="P19" s="187"/>
      <c r="Q19" s="175"/>
      <c r="R19" s="175"/>
      <c r="S19" s="175"/>
      <c r="T19" s="175"/>
      <c r="U19" s="175"/>
      <c r="V19" s="175"/>
      <c r="W19" s="175"/>
    </row>
    <row r="20" spans="1:28" ht="15.75" x14ac:dyDescent="0.25">
      <c r="A20" s="175"/>
      <c r="B20" s="181"/>
      <c r="C20" s="182"/>
      <c r="D20" s="183"/>
      <c r="E20" s="184"/>
      <c r="F20" s="185"/>
      <c r="G20" s="186"/>
      <c r="H20" s="186"/>
      <c r="I20" s="186"/>
      <c r="J20" s="187"/>
      <c r="K20" s="187"/>
      <c r="L20" s="187"/>
      <c r="M20" s="187"/>
      <c r="N20" s="187"/>
      <c r="O20" s="187"/>
      <c r="P20" s="187"/>
      <c r="Q20" s="175"/>
      <c r="R20" s="175"/>
      <c r="S20" s="175"/>
      <c r="T20" s="175"/>
      <c r="U20" s="175"/>
      <c r="V20" s="175"/>
      <c r="W20" s="175"/>
    </row>
    <row r="21" spans="1:28" ht="15.75" x14ac:dyDescent="0.25">
      <c r="A21" s="175"/>
      <c r="B21" s="181"/>
      <c r="C21" s="182"/>
      <c r="D21" s="183"/>
      <c r="E21" s="184"/>
      <c r="F21" s="185"/>
      <c r="G21" s="186"/>
      <c r="H21" s="186"/>
      <c r="I21" s="186"/>
      <c r="J21" s="188"/>
      <c r="K21" s="180"/>
      <c r="L21" s="180"/>
      <c r="M21" s="189"/>
      <c r="N21" s="190"/>
      <c r="O21" s="187"/>
      <c r="P21" s="175"/>
      <c r="Q21" s="175"/>
      <c r="R21" s="175"/>
      <c r="S21" s="175"/>
      <c r="T21" s="175"/>
      <c r="U21" s="175"/>
      <c r="V21" s="175"/>
      <c r="W21" s="175"/>
    </row>
    <row r="22" spans="1:28" ht="15.75" x14ac:dyDescent="0.25">
      <c r="A22" s="175"/>
      <c r="B22" s="865"/>
      <c r="C22" s="865"/>
      <c r="D22" s="865"/>
      <c r="E22" s="864"/>
      <c r="F22" s="862"/>
      <c r="G22" s="862"/>
      <c r="H22" s="862"/>
      <c r="I22" s="191"/>
      <c r="J22" s="192"/>
      <c r="K22" s="192"/>
      <c r="L22" s="192"/>
      <c r="M22" s="192"/>
      <c r="N22" s="192"/>
      <c r="O22" s="192"/>
      <c r="P22" s="192"/>
      <c r="Q22" s="192"/>
      <c r="R22" s="192"/>
      <c r="S22" s="192"/>
      <c r="T22" s="192"/>
      <c r="U22" s="175"/>
      <c r="V22" s="175"/>
      <c r="W22" s="175"/>
    </row>
    <row r="23" spans="1:28" ht="18.75" x14ac:dyDescent="0.3">
      <c r="A23" s="175"/>
      <c r="B23" s="865"/>
      <c r="C23" s="189"/>
      <c r="D23" s="872" t="s">
        <v>122</v>
      </c>
      <c r="E23" s="873" t="s">
        <v>123</v>
      </c>
      <c r="F23" s="874"/>
      <c r="G23" s="189"/>
      <c r="H23" s="189"/>
      <c r="I23" s="191"/>
      <c r="J23" s="192"/>
      <c r="K23" s="192"/>
      <c r="L23" s="192"/>
      <c r="M23" s="192"/>
      <c r="N23" s="192"/>
      <c r="O23" s="192"/>
      <c r="P23" s="192"/>
      <c r="Q23" s="192"/>
      <c r="R23" s="192"/>
      <c r="S23" s="192"/>
      <c r="T23" s="192"/>
      <c r="U23" s="175"/>
      <c r="V23" s="175"/>
      <c r="W23" s="175"/>
    </row>
    <row r="24" spans="1:28" ht="15.75" x14ac:dyDescent="0.25">
      <c r="A24" s="175"/>
      <c r="B24" s="865"/>
      <c r="C24" s="189"/>
      <c r="D24" s="190"/>
      <c r="E24" s="180"/>
      <c r="F24" s="189"/>
      <c r="G24" s="189"/>
      <c r="H24" s="189"/>
      <c r="I24" s="191"/>
      <c r="J24" s="192"/>
      <c r="K24" s="192"/>
      <c r="L24" s="192"/>
      <c r="M24" s="192"/>
      <c r="N24" s="192"/>
      <c r="O24" s="192"/>
      <c r="P24" s="192"/>
      <c r="Q24" s="192"/>
      <c r="R24" s="192"/>
      <c r="S24" s="192"/>
      <c r="T24" s="192"/>
      <c r="U24" s="175"/>
      <c r="V24" s="175"/>
      <c r="W24" s="175"/>
    </row>
    <row r="25" spans="1:28" ht="15.75" x14ac:dyDescent="0.25">
      <c r="A25" s="175"/>
      <c r="B25" s="865"/>
      <c r="C25" s="865"/>
      <c r="D25" s="865"/>
      <c r="E25" s="863"/>
      <c r="F25" s="862"/>
      <c r="G25" s="862"/>
      <c r="H25" s="862"/>
      <c r="I25" s="191"/>
      <c r="J25" s="175"/>
      <c r="K25" s="175"/>
      <c r="L25" s="175"/>
      <c r="M25" s="175"/>
      <c r="N25" s="175"/>
      <c r="O25" s="175"/>
      <c r="P25" s="175"/>
      <c r="Q25" s="175"/>
      <c r="R25" s="175"/>
      <c r="S25" s="175"/>
      <c r="T25" s="175"/>
      <c r="U25" s="175"/>
      <c r="V25" s="175"/>
      <c r="W25" s="175"/>
    </row>
    <row r="26" spans="1:28" ht="15.75" x14ac:dyDescent="0.25">
      <c r="A26" s="175"/>
      <c r="B26" s="681"/>
      <c r="C26" s="681"/>
      <c r="D26" s="681"/>
      <c r="E26" s="193"/>
      <c r="F26" s="194"/>
      <c r="G26" s="191"/>
      <c r="H26" s="191"/>
      <c r="I26" s="191"/>
      <c r="J26" s="175"/>
      <c r="K26" s="175"/>
      <c r="L26" s="175"/>
      <c r="M26" s="175"/>
      <c r="N26" s="175"/>
      <c r="O26" s="175"/>
      <c r="P26" s="175"/>
      <c r="Q26" s="175"/>
      <c r="R26" s="175"/>
      <c r="S26" s="175"/>
      <c r="T26" s="175"/>
      <c r="U26" s="175"/>
      <c r="V26" s="175"/>
      <c r="W26" s="175"/>
    </row>
    <row r="27" spans="1:28" ht="15.75" x14ac:dyDescent="0.25">
      <c r="A27" s="175"/>
      <c r="B27" s="681"/>
      <c r="C27" s="681"/>
      <c r="D27" s="681"/>
      <c r="E27" s="193"/>
      <c r="F27" s="194"/>
      <c r="G27" s="191"/>
      <c r="H27" s="191"/>
      <c r="I27" s="191"/>
      <c r="J27" s="175"/>
      <c r="K27" s="175"/>
      <c r="L27" s="175"/>
      <c r="M27" s="175"/>
      <c r="N27" s="175"/>
      <c r="O27" s="175"/>
      <c r="P27" s="175"/>
      <c r="Q27" s="175"/>
      <c r="R27" s="175"/>
      <c r="S27" s="175"/>
      <c r="T27" s="175"/>
      <c r="U27" s="175"/>
      <c r="V27" s="175"/>
      <c r="W27" s="175"/>
    </row>
    <row r="28" spans="1:28" ht="19.5" thickBot="1" x14ac:dyDescent="0.35">
      <c r="A28" s="2489" t="s">
        <v>591</v>
      </c>
      <c r="B28" s="2489"/>
      <c r="C28" s="2489"/>
      <c r="D28" s="2489"/>
      <c r="E28" s="2489"/>
      <c r="F28" s="2489"/>
      <c r="G28" s="2489"/>
      <c r="H28" s="2489"/>
      <c r="I28" s="2489"/>
      <c r="J28" s="2489"/>
      <c r="K28" s="2489"/>
      <c r="L28" s="2489"/>
      <c r="M28" s="2489"/>
      <c r="N28" s="2489"/>
      <c r="O28" s="2489"/>
      <c r="U28" s="1476"/>
    </row>
    <row r="29" spans="1:28" ht="15.75" x14ac:dyDescent="0.25">
      <c r="A29" s="866"/>
      <c r="B29" s="2491" t="s">
        <v>588</v>
      </c>
      <c r="C29" s="2492"/>
      <c r="D29" s="2492"/>
      <c r="E29" s="2492"/>
      <c r="F29" s="2492"/>
      <c r="G29" s="2492"/>
      <c r="H29" s="2492"/>
      <c r="I29" s="2492"/>
      <c r="J29" s="2492"/>
      <c r="K29" s="2492"/>
      <c r="L29" s="2492"/>
      <c r="M29" s="2492"/>
      <c r="N29" s="2492"/>
      <c r="O29" s="2493"/>
      <c r="P29" s="866"/>
      <c r="Q29" s="866"/>
      <c r="R29" s="866"/>
      <c r="S29" s="866"/>
      <c r="T29" s="866"/>
      <c r="U29" s="1477"/>
      <c r="V29" s="866"/>
      <c r="W29" s="866"/>
      <c r="X29" s="866"/>
      <c r="Y29" s="866"/>
    </row>
    <row r="30" spans="1:28" ht="15.75" x14ac:dyDescent="0.25">
      <c r="A30" s="866"/>
      <c r="B30" s="2494"/>
      <c r="C30" s="2495"/>
      <c r="D30" s="2495"/>
      <c r="E30" s="2495"/>
      <c r="F30" s="2495"/>
      <c r="G30" s="2495"/>
      <c r="H30" s="2495"/>
      <c r="I30" s="2495"/>
      <c r="J30" s="2495"/>
      <c r="K30" s="2495"/>
      <c r="L30" s="2495"/>
      <c r="M30" s="2495"/>
      <c r="N30" s="2495"/>
      <c r="O30" s="2496"/>
      <c r="P30" s="866"/>
      <c r="Q30" s="866"/>
      <c r="R30" s="866"/>
      <c r="S30" s="866"/>
      <c r="T30" s="866"/>
      <c r="U30" s="1477"/>
      <c r="V30" s="866"/>
      <c r="W30" s="866"/>
      <c r="X30" s="866"/>
      <c r="Y30" s="866"/>
    </row>
    <row r="31" spans="1:28" ht="15.75" x14ac:dyDescent="0.25">
      <c r="A31" s="866"/>
      <c r="B31" s="2497"/>
      <c r="C31" s="2498"/>
      <c r="D31" s="2498"/>
      <c r="E31" s="2498"/>
      <c r="F31" s="2498"/>
      <c r="G31" s="2498"/>
      <c r="H31" s="2498"/>
      <c r="I31" s="2498"/>
      <c r="J31" s="2498"/>
      <c r="K31" s="2498"/>
      <c r="L31" s="2498"/>
      <c r="M31" s="2498"/>
      <c r="N31" s="2498"/>
      <c r="O31" s="2499"/>
      <c r="P31" s="866"/>
      <c r="Q31" s="866"/>
      <c r="R31" s="866"/>
      <c r="S31" s="866"/>
      <c r="T31" s="866"/>
      <c r="U31" s="1477"/>
      <c r="V31" s="866"/>
      <c r="W31" s="866"/>
      <c r="X31" s="866"/>
      <c r="Y31" s="866"/>
    </row>
    <row r="32" spans="1:28" x14ac:dyDescent="0.25">
      <c r="A32" s="6"/>
      <c r="B32" s="2500" t="s">
        <v>119</v>
      </c>
      <c r="C32" s="2456"/>
      <c r="D32" s="2456" t="s">
        <v>118</v>
      </c>
      <c r="E32" s="2456"/>
      <c r="F32" s="2456" t="s">
        <v>120</v>
      </c>
      <c r="G32" s="2456"/>
      <c r="H32" s="2501" t="s">
        <v>221</v>
      </c>
      <c r="I32" s="2501"/>
      <c r="J32" s="2456" t="s">
        <v>164</v>
      </c>
      <c r="K32" s="2456"/>
      <c r="L32" s="2502" t="s">
        <v>219</v>
      </c>
      <c r="M32" s="2502"/>
      <c r="N32" s="2503">
        <f>IF(ISBLANK(Q8),H46,Q8)</f>
        <v>0.47499999999999998</v>
      </c>
      <c r="O32" s="2504">
        <f>N32*B46</f>
        <v>0.47499999999999998</v>
      </c>
      <c r="P32" s="6"/>
      <c r="Q32" s="6"/>
      <c r="R32" s="6"/>
      <c r="S32" s="6"/>
      <c r="T32" s="6"/>
      <c r="U32" s="1478"/>
      <c r="V32" s="6"/>
      <c r="W32" s="6"/>
      <c r="X32" s="6"/>
      <c r="Y32" s="6"/>
      <c r="Z32" s="6"/>
      <c r="AA32" s="6"/>
      <c r="AB32" s="6"/>
    </row>
    <row r="33" spans="1:28" x14ac:dyDescent="0.25">
      <c r="A33" s="6"/>
      <c r="B33" s="2500"/>
      <c r="C33" s="2456"/>
      <c r="D33" s="2456"/>
      <c r="E33" s="2456"/>
      <c r="F33" s="2456"/>
      <c r="G33" s="2456"/>
      <c r="H33" s="2501"/>
      <c r="I33" s="2501"/>
      <c r="J33" s="2456"/>
      <c r="K33" s="2456"/>
      <c r="L33" s="2502"/>
      <c r="M33" s="2502"/>
      <c r="N33" s="2503"/>
      <c r="O33" s="2504"/>
      <c r="P33" s="6"/>
      <c r="Q33" s="6"/>
      <c r="R33" s="6"/>
      <c r="S33" s="6"/>
      <c r="T33" s="6"/>
      <c r="U33" s="1478"/>
      <c r="V33" s="6"/>
      <c r="W33" s="6"/>
      <c r="X33" s="6"/>
      <c r="Y33" s="6"/>
      <c r="Z33" s="6"/>
      <c r="AA33" s="6"/>
      <c r="AB33" s="6"/>
    </row>
    <row r="34" spans="1:28" x14ac:dyDescent="0.25">
      <c r="A34" s="6"/>
      <c r="B34" s="2508">
        <v>1</v>
      </c>
      <c r="C34" s="2066"/>
      <c r="D34" s="2067">
        <v>26</v>
      </c>
      <c r="E34" s="2067"/>
      <c r="F34" s="2067">
        <v>4</v>
      </c>
      <c r="G34" s="2067"/>
      <c r="H34" s="2069">
        <v>0.47499999999999998</v>
      </c>
      <c r="I34" s="2069"/>
      <c r="J34" s="2071">
        <v>8</v>
      </c>
      <c r="K34" s="2071"/>
      <c r="L34" s="2509">
        <f>L46</f>
        <v>8.8000000000000007</v>
      </c>
      <c r="M34" s="2509"/>
      <c r="N34" s="2503"/>
      <c r="O34" s="2504"/>
      <c r="P34" s="6"/>
      <c r="Q34" s="6"/>
      <c r="R34" s="6"/>
      <c r="S34" s="6"/>
      <c r="T34" s="6"/>
      <c r="U34" s="1478"/>
      <c r="V34" s="6"/>
      <c r="W34" s="6"/>
      <c r="X34" s="6"/>
      <c r="Y34" s="6"/>
      <c r="Z34" s="6"/>
      <c r="AA34" s="6"/>
      <c r="AB34" s="6"/>
    </row>
    <row r="35" spans="1:28" x14ac:dyDescent="0.25">
      <c r="A35" s="6"/>
      <c r="B35" s="2508"/>
      <c r="C35" s="2066"/>
      <c r="D35" s="2067"/>
      <c r="E35" s="2067"/>
      <c r="F35" s="2067"/>
      <c r="G35" s="2067"/>
      <c r="H35" s="2069"/>
      <c r="I35" s="2069"/>
      <c r="J35" s="2071"/>
      <c r="K35" s="2071"/>
      <c r="L35" s="2509"/>
      <c r="M35" s="2509"/>
      <c r="N35" s="2503"/>
      <c r="O35" s="2504"/>
      <c r="P35" s="6"/>
      <c r="Q35" s="6"/>
      <c r="R35" s="6"/>
      <c r="S35" s="6"/>
      <c r="T35" s="6"/>
      <c r="U35" s="1478"/>
      <c r="V35" s="6"/>
      <c r="W35" s="6"/>
      <c r="X35" s="6"/>
      <c r="Y35" s="6"/>
      <c r="Z35" s="6"/>
      <c r="AA35" s="6"/>
      <c r="AB35" s="6"/>
    </row>
    <row r="36" spans="1:28" x14ac:dyDescent="0.25">
      <c r="A36" s="6"/>
      <c r="B36" s="2505" t="s">
        <v>226</v>
      </c>
      <c r="C36" s="2506"/>
      <c r="D36" s="2506" t="s">
        <v>218</v>
      </c>
      <c r="E36" s="2506"/>
      <c r="F36" s="2506" t="s">
        <v>227</v>
      </c>
      <c r="G36" s="2506"/>
      <c r="H36" s="2506" t="s">
        <v>228</v>
      </c>
      <c r="I36" s="2506"/>
      <c r="J36" s="2506" t="s">
        <v>229</v>
      </c>
      <c r="K36" s="2506"/>
      <c r="L36" s="2506" t="s">
        <v>175</v>
      </c>
      <c r="M36" s="2506"/>
      <c r="N36" s="2506" t="s">
        <v>176</v>
      </c>
      <c r="O36" s="2507"/>
      <c r="P36" s="6"/>
      <c r="Q36" s="6"/>
      <c r="R36" s="6"/>
      <c r="S36" s="6"/>
      <c r="T36" s="6"/>
      <c r="U36" s="1478"/>
      <c r="V36" s="6"/>
      <c r="W36" s="6"/>
      <c r="X36" s="6"/>
      <c r="Y36" s="6"/>
      <c r="Z36" s="6"/>
      <c r="AA36" s="6"/>
      <c r="AB36" s="6"/>
    </row>
    <row r="37" spans="1:28" x14ac:dyDescent="0.25">
      <c r="A37" s="6"/>
      <c r="B37" s="2505"/>
      <c r="C37" s="2506"/>
      <c r="D37" s="2506"/>
      <c r="E37" s="2506"/>
      <c r="F37" s="2506"/>
      <c r="G37" s="2506"/>
      <c r="H37" s="2506"/>
      <c r="I37" s="2506"/>
      <c r="J37" s="2506"/>
      <c r="K37" s="2506"/>
      <c r="L37" s="2506"/>
      <c r="M37" s="2506"/>
      <c r="N37" s="2506"/>
      <c r="O37" s="2507"/>
      <c r="P37" s="6"/>
      <c r="Q37" s="6"/>
      <c r="R37" s="6"/>
      <c r="S37" s="6"/>
      <c r="T37" s="6"/>
      <c r="U37" s="1478"/>
      <c r="V37" s="6"/>
      <c r="W37" s="6"/>
      <c r="X37" s="6"/>
      <c r="Y37" s="6"/>
      <c r="Z37" s="6"/>
      <c r="AA37" s="6"/>
      <c r="AB37" s="6"/>
    </row>
    <row r="38" spans="1:28" x14ac:dyDescent="0.25">
      <c r="A38" s="6"/>
      <c r="B38" s="2529">
        <f>H34/J34</f>
        <v>5.9374999999999997E-2</v>
      </c>
      <c r="C38" s="2530"/>
      <c r="D38" s="2533">
        <f>L34*B38</f>
        <v>0.52249999999999996</v>
      </c>
      <c r="E38" s="2533"/>
      <c r="F38" s="2533">
        <f>L34*H34</f>
        <v>4.18</v>
      </c>
      <c r="G38" s="2533"/>
      <c r="H38" s="2510">
        <f>(((D34/2)*(D34/2)*PI()*B34))</f>
        <v>530.92915845667505</v>
      </c>
      <c r="I38" s="2510"/>
      <c r="J38" s="2535">
        <f>(((D34/2)*(D34/2)*PI()*F34)*B34)</f>
        <v>2123.7166338267002</v>
      </c>
      <c r="K38" s="2535"/>
      <c r="L38" s="2535">
        <f>(((D34/2)*(D34/2)*PI()*F34)*B34)/J34</f>
        <v>265.46457922833753</v>
      </c>
      <c r="M38" s="2535"/>
      <c r="N38" s="2510">
        <f>H38/J34</f>
        <v>66.366144807084382</v>
      </c>
      <c r="O38" s="2511"/>
      <c r="P38" s="6"/>
      <c r="Q38" s="6"/>
      <c r="R38" s="6"/>
      <c r="S38" s="6"/>
      <c r="T38" s="6"/>
      <c r="U38" s="1478"/>
      <c r="V38" s="6"/>
      <c r="W38" s="6"/>
      <c r="X38" s="6"/>
      <c r="Y38" s="6"/>
      <c r="Z38" s="6"/>
      <c r="AA38" s="6"/>
      <c r="AB38" s="6"/>
    </row>
    <row r="39" spans="1:28" x14ac:dyDescent="0.25">
      <c r="A39" s="6"/>
      <c r="B39" s="2531"/>
      <c r="C39" s="2532"/>
      <c r="D39" s="2534"/>
      <c r="E39" s="2534"/>
      <c r="F39" s="2534"/>
      <c r="G39" s="2534"/>
      <c r="H39" s="2512"/>
      <c r="I39" s="2512"/>
      <c r="J39" s="2536"/>
      <c r="K39" s="2536"/>
      <c r="L39" s="2536"/>
      <c r="M39" s="2536"/>
      <c r="N39" s="2512"/>
      <c r="O39" s="2513"/>
      <c r="P39" s="6"/>
      <c r="Q39" s="6"/>
      <c r="R39" s="6"/>
      <c r="S39" s="6"/>
      <c r="T39" s="6"/>
      <c r="U39" s="1478"/>
      <c r="V39" s="6"/>
      <c r="W39" s="6"/>
      <c r="X39" s="6"/>
      <c r="Y39" s="6"/>
      <c r="Z39" s="6"/>
      <c r="AA39" s="6"/>
      <c r="AB39" s="6"/>
    </row>
    <row r="40" spans="1:28" x14ac:dyDescent="0.25">
      <c r="A40" s="6"/>
      <c r="B40" s="2514" t="s">
        <v>234</v>
      </c>
      <c r="C40" s="2515"/>
      <c r="D40" s="2515"/>
      <c r="E40" s="2515"/>
      <c r="F40" s="2515"/>
      <c r="G40" s="2515"/>
      <c r="H40" s="2515"/>
      <c r="I40" s="2515"/>
      <c r="J40" s="2515"/>
      <c r="K40" s="2515"/>
      <c r="L40" s="2515"/>
      <c r="M40" s="2515"/>
      <c r="N40" s="2515"/>
      <c r="O40" s="2516"/>
      <c r="P40" s="6"/>
      <c r="Q40" s="6"/>
      <c r="R40" s="6"/>
      <c r="S40" s="6"/>
      <c r="T40" s="6"/>
      <c r="U40" s="1478"/>
      <c r="V40" s="6"/>
      <c r="W40" s="6"/>
      <c r="X40" s="6"/>
      <c r="Y40" s="6"/>
      <c r="Z40" s="6"/>
      <c r="AA40" s="6"/>
      <c r="AB40" s="6"/>
    </row>
    <row r="41" spans="1:28" x14ac:dyDescent="0.25">
      <c r="A41" s="6"/>
      <c r="B41" s="2514"/>
      <c r="C41" s="2515"/>
      <c r="D41" s="2515"/>
      <c r="E41" s="2515"/>
      <c r="F41" s="2515"/>
      <c r="G41" s="2515"/>
      <c r="H41" s="2515"/>
      <c r="I41" s="2515"/>
      <c r="J41" s="2515"/>
      <c r="K41" s="2515"/>
      <c r="L41" s="2515"/>
      <c r="M41" s="2515"/>
      <c r="N41" s="2515"/>
      <c r="O41" s="2516"/>
      <c r="P41" s="6"/>
      <c r="Q41" s="6"/>
      <c r="R41" s="6"/>
      <c r="S41" s="6"/>
      <c r="T41" s="6"/>
      <c r="U41" s="1478"/>
      <c r="V41" s="6"/>
      <c r="W41" s="6"/>
      <c r="X41" s="6"/>
      <c r="Y41" s="6"/>
      <c r="Z41" s="6"/>
      <c r="AA41" s="6"/>
      <c r="AB41" s="6"/>
    </row>
    <row r="42" spans="1:28" ht="15.75" thickBot="1" x14ac:dyDescent="0.3">
      <c r="A42" s="6"/>
      <c r="B42" s="875"/>
      <c r="C42" s="876"/>
      <c r="D42" s="877"/>
      <c r="E42" s="877"/>
      <c r="F42" s="877"/>
      <c r="G42" s="877"/>
      <c r="H42" s="878"/>
      <c r="I42" s="878"/>
      <c r="J42" s="879"/>
      <c r="K42" s="879"/>
      <c r="L42" s="879"/>
      <c r="M42" s="879"/>
      <c r="N42" s="878"/>
      <c r="O42" s="880"/>
      <c r="P42" s="6"/>
      <c r="Q42" s="6"/>
      <c r="R42" s="6"/>
      <c r="S42" s="6"/>
      <c r="T42" s="6"/>
      <c r="U42" s="1478"/>
      <c r="V42" s="6"/>
      <c r="W42" s="6"/>
      <c r="X42" s="6"/>
      <c r="Y42" s="6"/>
      <c r="Z42" s="6"/>
      <c r="AA42" s="6"/>
      <c r="AB42" s="6"/>
    </row>
    <row r="43" spans="1:28" x14ac:dyDescent="0.25">
      <c r="A43" s="6"/>
      <c r="B43" s="2517" t="s">
        <v>592</v>
      </c>
      <c r="C43" s="2518"/>
      <c r="D43" s="2518"/>
      <c r="E43" s="2518"/>
      <c r="F43" s="2518"/>
      <c r="G43" s="2518"/>
      <c r="H43" s="2518"/>
      <c r="I43" s="2518"/>
      <c r="J43" s="2518"/>
      <c r="K43" s="2518"/>
      <c r="L43" s="2518"/>
      <c r="M43" s="2518"/>
      <c r="N43" s="2518"/>
      <c r="O43" s="2519"/>
      <c r="P43" s="6"/>
      <c r="Q43" s="6"/>
      <c r="R43" s="6"/>
      <c r="S43" s="6"/>
      <c r="T43" s="6"/>
      <c r="U43" s="1478"/>
      <c r="V43" s="6"/>
      <c r="W43" s="6"/>
      <c r="X43" s="6"/>
      <c r="Y43" s="6"/>
      <c r="Z43" s="6"/>
      <c r="AA43" s="6"/>
      <c r="AB43" s="6"/>
    </row>
    <row r="44" spans="1:28" x14ac:dyDescent="0.25">
      <c r="A44" s="6"/>
      <c r="B44" s="2520"/>
      <c r="C44" s="2521"/>
      <c r="D44" s="2521"/>
      <c r="E44" s="2521"/>
      <c r="F44" s="2521"/>
      <c r="G44" s="2521"/>
      <c r="H44" s="2521"/>
      <c r="I44" s="2521"/>
      <c r="J44" s="2521"/>
      <c r="K44" s="2521"/>
      <c r="L44" s="2521"/>
      <c r="M44" s="2521"/>
      <c r="N44" s="2521"/>
      <c r="O44" s="2522"/>
      <c r="P44" s="6"/>
      <c r="Q44" s="6"/>
      <c r="R44" s="6"/>
      <c r="S44" s="6"/>
      <c r="T44" s="6"/>
      <c r="U44" s="1478"/>
      <c r="V44" s="6"/>
      <c r="W44" s="6"/>
      <c r="X44" s="6"/>
      <c r="Y44" s="6"/>
      <c r="Z44" s="6"/>
      <c r="AA44" s="6"/>
      <c r="AB44" s="6"/>
    </row>
    <row r="45" spans="1:28" x14ac:dyDescent="0.25">
      <c r="A45" s="6"/>
      <c r="B45" s="2523" t="s">
        <v>119</v>
      </c>
      <c r="C45" s="2524"/>
      <c r="D45" s="2525" t="s">
        <v>118</v>
      </c>
      <c r="E45" s="2525"/>
      <c r="F45" s="2525" t="s">
        <v>120</v>
      </c>
      <c r="G45" s="2525"/>
      <c r="H45" s="2526" t="s">
        <v>220</v>
      </c>
      <c r="I45" s="2526"/>
      <c r="J45" s="2527" t="s">
        <v>221</v>
      </c>
      <c r="K45" s="2527"/>
      <c r="L45" s="2527" t="s">
        <v>219</v>
      </c>
      <c r="M45" s="2527"/>
      <c r="N45" s="2023" t="s">
        <v>164</v>
      </c>
      <c r="O45" s="2528"/>
      <c r="P45" s="6"/>
      <c r="Q45" s="6"/>
      <c r="R45" s="6"/>
      <c r="S45" s="6"/>
      <c r="T45" s="6"/>
      <c r="U45" s="1478"/>
      <c r="V45" s="6"/>
      <c r="W45" s="6"/>
      <c r="X45" s="6"/>
      <c r="Y45" s="6"/>
      <c r="Z45" s="6"/>
      <c r="AA45" s="6"/>
      <c r="AB45" s="6"/>
    </row>
    <row r="46" spans="1:28" x14ac:dyDescent="0.25">
      <c r="A46" s="6"/>
      <c r="B46" s="2548">
        <f>B8</f>
        <v>1</v>
      </c>
      <c r="C46" s="2549"/>
      <c r="D46" s="2550">
        <f>E8</f>
        <v>26</v>
      </c>
      <c r="E46" s="2550"/>
      <c r="F46" s="2550">
        <f>H8</f>
        <v>4</v>
      </c>
      <c r="G46" s="2550"/>
      <c r="H46" s="2551">
        <f>IF(ISBLANK(Q8),(H34/J38)*J50,0)</f>
        <v>0.47499999999999998</v>
      </c>
      <c r="I46" s="2551"/>
      <c r="J46" s="2552">
        <f>Q8</f>
        <v>0</v>
      </c>
      <c r="K46" s="2552"/>
      <c r="L46" s="2553">
        <f>K8</f>
        <v>8.8000000000000007</v>
      </c>
      <c r="M46" s="2553"/>
      <c r="N46" s="2537">
        <f>MROUND(N48,1)</f>
        <v>8</v>
      </c>
      <c r="O46" s="2538"/>
      <c r="P46" s="6"/>
      <c r="Q46" s="6"/>
      <c r="R46" s="6"/>
      <c r="S46" s="6"/>
      <c r="T46" s="6"/>
      <c r="U46" s="1478"/>
      <c r="V46" s="6"/>
      <c r="W46" s="6"/>
      <c r="X46" s="6"/>
      <c r="Y46" s="6"/>
      <c r="Z46" s="6"/>
      <c r="AA46" s="6"/>
      <c r="AB46" s="6"/>
    </row>
    <row r="47" spans="1:28" x14ac:dyDescent="0.25">
      <c r="A47" s="6"/>
      <c r="B47" s="2548"/>
      <c r="C47" s="2549"/>
      <c r="D47" s="2550"/>
      <c r="E47" s="2550"/>
      <c r="F47" s="2550"/>
      <c r="G47" s="2550"/>
      <c r="H47" s="2551"/>
      <c r="I47" s="2551"/>
      <c r="J47" s="2552"/>
      <c r="K47" s="2552"/>
      <c r="L47" s="2553"/>
      <c r="M47" s="2553"/>
      <c r="N47" s="2537"/>
      <c r="O47" s="2538"/>
      <c r="P47" s="6"/>
      <c r="Q47" s="6"/>
      <c r="R47" s="6"/>
      <c r="S47" s="6"/>
      <c r="T47" s="6"/>
      <c r="U47" s="1478"/>
      <c r="V47" s="6"/>
      <c r="W47" s="6"/>
      <c r="X47" s="6"/>
      <c r="Y47" s="6"/>
      <c r="Z47" s="6"/>
      <c r="AA47" s="6"/>
      <c r="AB47" s="6"/>
    </row>
    <row r="48" spans="1:28" x14ac:dyDescent="0.25">
      <c r="A48" s="6"/>
      <c r="B48" s="2539"/>
      <c r="C48" s="2540"/>
      <c r="D48" s="2541"/>
      <c r="E48" s="2541"/>
      <c r="F48" s="2542" t="str">
        <f>IF(B46&gt;1,B46,"")</f>
        <v/>
      </c>
      <c r="G48" s="2542"/>
      <c r="H48" s="2543" t="str">
        <f>IF(B46&gt;1,"cercles","")</f>
        <v/>
      </c>
      <c r="I48" s="2543"/>
      <c r="J48" s="2544" t="str">
        <f>IF(B46&gt;1,O32,"")</f>
        <v/>
      </c>
      <c r="K48" s="2544"/>
      <c r="L48" s="2545">
        <f>IF(D46&gt;1,L46*D46,"")</f>
        <v>228.8</v>
      </c>
      <c r="M48" s="2545"/>
      <c r="N48" s="2546">
        <f>(J34/H38)*H50</f>
        <v>8</v>
      </c>
      <c r="O48" s="2547"/>
      <c r="P48" s="6"/>
      <c r="Q48" s="6"/>
      <c r="R48" s="6"/>
      <c r="S48" s="6"/>
      <c r="T48" s="6"/>
      <c r="U48" s="1478"/>
      <c r="V48" s="6"/>
      <c r="W48" s="6"/>
      <c r="X48" s="6"/>
      <c r="Y48" s="6"/>
      <c r="Z48" s="6"/>
      <c r="AA48" s="6"/>
      <c r="AB48" s="6"/>
    </row>
    <row r="49" spans="1:28" x14ac:dyDescent="0.25">
      <c r="A49" s="6"/>
      <c r="B49" s="2564" t="s">
        <v>226</v>
      </c>
      <c r="C49" s="2565"/>
      <c r="D49" s="2565" t="s">
        <v>218</v>
      </c>
      <c r="E49" s="2565"/>
      <c r="F49" s="2565" t="s">
        <v>227</v>
      </c>
      <c r="G49" s="2565"/>
      <c r="H49" s="2557" t="s">
        <v>228</v>
      </c>
      <c r="I49" s="2557"/>
      <c r="J49" s="2557" t="s">
        <v>229</v>
      </c>
      <c r="K49" s="2557"/>
      <c r="L49" s="2566" t="s">
        <v>175</v>
      </c>
      <c r="M49" s="2566"/>
      <c r="N49" s="2557" t="s">
        <v>176</v>
      </c>
      <c r="O49" s="2558"/>
      <c r="P49" s="6"/>
      <c r="Q49" s="6"/>
      <c r="R49" s="6"/>
      <c r="S49" s="6"/>
      <c r="T49" s="6"/>
      <c r="U49" s="1478"/>
      <c r="V49" s="6"/>
      <c r="W49" s="6"/>
      <c r="X49" s="6"/>
      <c r="Y49" s="6"/>
      <c r="Z49" s="6"/>
      <c r="AA49" s="6"/>
      <c r="AB49" s="6"/>
    </row>
    <row r="50" spans="1:28" ht="15.75" x14ac:dyDescent="0.25">
      <c r="A50" s="6"/>
      <c r="B50" s="2559">
        <f>O32/N46</f>
        <v>5.9374999999999997E-2</v>
      </c>
      <c r="C50" s="2560"/>
      <c r="D50" s="2561">
        <f>L46*B50</f>
        <v>0.52249999999999996</v>
      </c>
      <c r="E50" s="2561"/>
      <c r="F50" s="2561">
        <f>L46*O32</f>
        <v>4.18</v>
      </c>
      <c r="G50" s="2561"/>
      <c r="H50" s="2562">
        <f>(((D46/2)*(D46/2)*PI()*B46))</f>
        <v>530.92915845667505</v>
      </c>
      <c r="I50" s="2562"/>
      <c r="J50" s="2563">
        <f>(((D46/2)*(D46/2)*PI()*F46)*B46)</f>
        <v>2123.7166338267002</v>
      </c>
      <c r="K50" s="2563"/>
      <c r="L50" s="2563">
        <f>(((D46/2)*(D46/2)*PI()*F46)*B46)/N46</f>
        <v>265.46457922833753</v>
      </c>
      <c r="M50" s="2563"/>
      <c r="N50" s="2546">
        <f>H50/N46</f>
        <v>66.366144807084382</v>
      </c>
      <c r="O50" s="2547"/>
      <c r="P50" s="6"/>
      <c r="Q50" s="6"/>
      <c r="R50" s="6"/>
      <c r="S50" s="6"/>
      <c r="T50" s="6"/>
      <c r="U50" s="1478"/>
      <c r="V50" s="6"/>
      <c r="W50" s="6"/>
      <c r="X50" s="6"/>
      <c r="Y50" s="6"/>
      <c r="Z50" s="6"/>
      <c r="AA50" s="6"/>
      <c r="AB50" s="6"/>
    </row>
    <row r="51" spans="1:28" ht="15.75" thickBot="1" x14ac:dyDescent="0.3">
      <c r="A51" s="6"/>
      <c r="B51" s="2554" t="s">
        <v>9</v>
      </c>
      <c r="C51" s="2555"/>
      <c r="D51" s="2555"/>
      <c r="E51" s="2555"/>
      <c r="F51" s="2555"/>
      <c r="G51" s="2555"/>
      <c r="H51" s="2555"/>
      <c r="I51" s="2555"/>
      <c r="J51" s="2555"/>
      <c r="K51" s="2555"/>
      <c r="L51" s="2555"/>
      <c r="M51" s="2555"/>
      <c r="N51" s="2555"/>
      <c r="O51" s="2556"/>
      <c r="P51" s="6"/>
      <c r="Q51" s="6"/>
      <c r="R51" s="6"/>
      <c r="S51" s="6"/>
      <c r="T51" s="6"/>
      <c r="U51" s="1478"/>
      <c r="V51" s="6"/>
      <c r="W51" s="6"/>
      <c r="X51" s="6"/>
      <c r="Y51" s="6"/>
      <c r="Z51" s="6"/>
      <c r="AA51" s="6"/>
      <c r="AB51" s="6"/>
    </row>
    <row r="52" spans="1:28" x14ac:dyDescent="0.25">
      <c r="A52" s="6"/>
      <c r="B52" s="6"/>
      <c r="C52" s="6"/>
      <c r="D52" s="6"/>
      <c r="E52" s="6"/>
      <c r="F52" s="6"/>
      <c r="G52" s="6"/>
      <c r="H52" s="6"/>
      <c r="I52" s="6"/>
      <c r="J52" s="6"/>
      <c r="K52" s="6"/>
      <c r="L52" s="6"/>
      <c r="M52" s="6"/>
      <c r="N52" s="6"/>
      <c r="O52" s="6"/>
      <c r="P52" s="6"/>
      <c r="Q52" s="6"/>
      <c r="R52" s="6"/>
      <c r="S52" s="6"/>
      <c r="T52" s="6"/>
      <c r="U52" s="1478"/>
      <c r="V52" s="6"/>
      <c r="W52" s="6"/>
      <c r="X52" s="6"/>
      <c r="Y52" s="6"/>
      <c r="Z52" s="6"/>
      <c r="AA52" s="6"/>
      <c r="AB52" s="6"/>
    </row>
    <row r="53" spans="1:28" x14ac:dyDescent="0.25">
      <c r="A53" s="6"/>
      <c r="B53" s="6"/>
      <c r="C53" s="6"/>
      <c r="D53" s="6"/>
      <c r="E53" s="6"/>
      <c r="F53" s="6"/>
      <c r="G53" s="6"/>
      <c r="H53" s="6"/>
      <c r="I53" s="6"/>
      <c r="J53" s="6"/>
      <c r="K53" s="6"/>
      <c r="L53" s="6"/>
      <c r="M53" s="6"/>
      <c r="N53" s="6"/>
      <c r="O53" s="6"/>
      <c r="P53" s="6"/>
      <c r="Q53" s="6"/>
      <c r="R53" s="6"/>
      <c r="S53" s="6"/>
      <c r="T53" s="6"/>
      <c r="U53" s="1478"/>
      <c r="V53" s="6"/>
      <c r="W53" s="6"/>
      <c r="X53" s="6"/>
      <c r="Y53" s="6"/>
      <c r="Z53" s="6"/>
      <c r="AA53" s="6"/>
      <c r="AB53" s="6"/>
    </row>
    <row r="54" spans="1:28" x14ac:dyDescent="0.25">
      <c r="A54" s="6"/>
      <c r="B54" s="2028" t="s">
        <v>909</v>
      </c>
      <c r="C54" s="2028"/>
      <c r="D54" s="2028"/>
      <c r="E54" s="2028"/>
      <c r="F54" s="2028"/>
      <c r="G54" s="2028"/>
      <c r="H54" s="2028"/>
      <c r="I54" s="2028"/>
      <c r="J54" s="2028"/>
      <c r="K54" s="2028"/>
      <c r="L54" s="2028"/>
      <c r="M54" s="2028"/>
      <c r="N54" s="2028"/>
      <c r="O54" s="2028"/>
      <c r="P54" s="2028"/>
      <c r="Q54" s="2028"/>
      <c r="R54" s="2028"/>
      <c r="S54" s="2028"/>
      <c r="T54" s="2028"/>
      <c r="U54" s="2028"/>
      <c r="V54" s="6"/>
      <c r="W54" s="6"/>
      <c r="X54" s="6"/>
      <c r="Y54" s="6"/>
      <c r="Z54" s="6"/>
      <c r="AA54" s="6"/>
      <c r="AB54" s="6"/>
    </row>
    <row r="55" spans="1:28" x14ac:dyDescent="0.25">
      <c r="A55" s="6"/>
      <c r="B55" s="2028"/>
      <c r="C55" s="2028"/>
      <c r="D55" s="2028"/>
      <c r="E55" s="2028"/>
      <c r="F55" s="2028"/>
      <c r="G55" s="2028"/>
      <c r="H55" s="2028"/>
      <c r="I55" s="2028"/>
      <c r="J55" s="2028"/>
      <c r="K55" s="2028"/>
      <c r="L55" s="2028"/>
      <c r="M55" s="2028"/>
      <c r="N55" s="2028"/>
      <c r="O55" s="2028"/>
      <c r="P55" s="2028"/>
      <c r="Q55" s="2028"/>
      <c r="R55" s="2028"/>
      <c r="S55" s="2028"/>
      <c r="T55" s="2028"/>
      <c r="U55" s="2028"/>
      <c r="V55" s="6"/>
      <c r="W55" s="6"/>
      <c r="X55" s="6"/>
      <c r="Y55" s="6"/>
      <c r="Z55" s="6"/>
      <c r="AA55" s="6"/>
      <c r="AB55" s="6"/>
    </row>
    <row r="56" spans="1:28" x14ac:dyDescent="0.25">
      <c r="A56" s="6"/>
      <c r="B56" s="2028"/>
      <c r="C56" s="2028"/>
      <c r="D56" s="2028"/>
      <c r="E56" s="2028"/>
      <c r="F56" s="2028"/>
      <c r="G56" s="2028"/>
      <c r="H56" s="2028"/>
      <c r="I56" s="2028"/>
      <c r="J56" s="2028"/>
      <c r="K56" s="2028"/>
      <c r="L56" s="2028"/>
      <c r="M56" s="2028"/>
      <c r="N56" s="2028"/>
      <c r="O56" s="2028"/>
      <c r="P56" s="2028"/>
      <c r="Q56" s="2028"/>
      <c r="R56" s="2028"/>
      <c r="S56" s="2028"/>
      <c r="T56" s="2028"/>
      <c r="U56" s="2028"/>
      <c r="V56" s="6"/>
      <c r="W56" s="6"/>
      <c r="X56" s="6"/>
      <c r="Y56" s="6"/>
      <c r="Z56" s="6"/>
      <c r="AA56" s="6"/>
      <c r="AB56" s="6"/>
    </row>
    <row r="57" spans="1:28" x14ac:dyDescent="0.25">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row>
    <row r="58" spans="1:28" ht="23.25" x14ac:dyDescent="0.25">
      <c r="A58" s="989">
        <f>ROW()</f>
        <v>58</v>
      </c>
      <c r="B58" s="2025" t="s">
        <v>97</v>
      </c>
      <c r="C58" s="2025"/>
      <c r="D58" s="2025"/>
      <c r="E58" s="2025"/>
      <c r="F58" s="2025"/>
      <c r="G58" s="2025"/>
      <c r="H58" s="2025"/>
      <c r="I58" s="2025"/>
      <c r="J58" s="2025"/>
      <c r="K58" s="2025"/>
      <c r="L58" s="2025"/>
      <c r="M58" s="2025"/>
      <c r="N58" s="2025"/>
      <c r="O58" s="2025"/>
      <c r="P58" s="2025"/>
      <c r="Q58" s="2025"/>
      <c r="R58" s="46">
        <v>1</v>
      </c>
      <c r="S58" s="195"/>
      <c r="T58" s="195"/>
      <c r="U58" s="195"/>
      <c r="V58" s="6"/>
      <c r="W58" s="92"/>
      <c r="X58" s="92"/>
      <c r="Y58" s="92"/>
      <c r="Z58" s="92"/>
      <c r="AA58" s="92"/>
      <c r="AB58" s="11"/>
    </row>
    <row r="59" spans="1:28" ht="15.75" x14ac:dyDescent="0.25">
      <c r="A59" s="49"/>
      <c r="B59" s="49"/>
      <c r="C59" s="49"/>
      <c r="D59" s="49"/>
      <c r="E59" s="49"/>
      <c r="F59" s="49"/>
      <c r="G59" s="49"/>
      <c r="H59" s="49"/>
      <c r="I59" s="49"/>
      <c r="J59" s="49"/>
      <c r="K59" s="49"/>
      <c r="L59" s="49"/>
      <c r="M59" s="49"/>
      <c r="N59" s="49"/>
      <c r="O59" s="49"/>
      <c r="P59" s="49"/>
      <c r="Q59" s="49"/>
      <c r="R59" s="49"/>
      <c r="S59" s="49"/>
      <c r="T59" s="49"/>
      <c r="U59" s="49"/>
    </row>
    <row r="60" spans="1:28" ht="15.75" x14ac:dyDescent="0.25">
      <c r="A60" s="49"/>
      <c r="B60" s="2026" t="s">
        <v>98</v>
      </c>
      <c r="C60" s="2026"/>
      <c r="D60" s="2026"/>
      <c r="E60" s="2026"/>
      <c r="F60" s="2026"/>
      <c r="G60" s="2026"/>
      <c r="H60" s="2026"/>
      <c r="I60" s="2026"/>
      <c r="J60" s="2026"/>
      <c r="K60" s="2026"/>
      <c r="L60" s="2026"/>
      <c r="M60" s="2026"/>
      <c r="N60" s="2026"/>
      <c r="O60" s="2026"/>
      <c r="P60" s="2026"/>
      <c r="Q60" s="2026"/>
      <c r="R60" s="49"/>
      <c r="S60" s="49"/>
      <c r="T60" s="49"/>
      <c r="U60" s="49"/>
    </row>
    <row r="61" spans="1:28" ht="15.75" x14ac:dyDescent="0.25">
      <c r="A61" s="49"/>
      <c r="B61" s="2026"/>
      <c r="C61" s="2026"/>
      <c r="D61" s="2026"/>
      <c r="E61" s="2026"/>
      <c r="F61" s="2026"/>
      <c r="G61" s="2026"/>
      <c r="H61" s="2026"/>
      <c r="I61" s="2026"/>
      <c r="J61" s="2026"/>
      <c r="K61" s="2026"/>
      <c r="L61" s="2026"/>
      <c r="M61" s="2026"/>
      <c r="N61" s="2026"/>
      <c r="O61" s="2026"/>
      <c r="P61" s="2026"/>
      <c r="Q61" s="2026"/>
      <c r="R61" s="49"/>
      <c r="S61" s="49"/>
      <c r="T61" s="49"/>
      <c r="U61" s="49"/>
    </row>
    <row r="63" spans="1:28" ht="15.75" thickBot="1" x14ac:dyDescent="0.3">
      <c r="A63" s="676"/>
      <c r="B63" s="676"/>
      <c r="C63" s="676"/>
      <c r="D63" s="676"/>
      <c r="E63" s="676"/>
      <c r="F63" s="676"/>
      <c r="G63" s="676"/>
      <c r="H63" s="676"/>
      <c r="I63" s="6"/>
      <c r="J63" s="6"/>
      <c r="K63" s="6"/>
      <c r="L63" s="6"/>
      <c r="M63" s="6"/>
      <c r="N63" s="6"/>
      <c r="O63" s="6"/>
      <c r="P63" s="6"/>
      <c r="Q63" s="6"/>
      <c r="R63" s="6"/>
      <c r="S63" s="6"/>
      <c r="T63" s="6"/>
      <c r="U63" s="6"/>
      <c r="V63" s="6"/>
      <c r="W63" s="6"/>
      <c r="X63" s="6"/>
      <c r="Y63" s="6"/>
      <c r="Z63" s="6"/>
      <c r="AA63" s="6"/>
      <c r="AB63" s="6"/>
    </row>
    <row r="64" spans="1:28" ht="21" x14ac:dyDescent="0.25">
      <c r="A64" s="9" t="s">
        <v>0</v>
      </c>
      <c r="B64" s="1878" t="s">
        <v>242</v>
      </c>
      <c r="C64" s="1826"/>
      <c r="D64" s="1826"/>
      <c r="E64" s="1826"/>
      <c r="F64" s="1826"/>
      <c r="G64" s="1826"/>
      <c r="H64" s="1826"/>
      <c r="I64" s="1826"/>
      <c r="J64" s="1826"/>
      <c r="K64" s="1826"/>
      <c r="L64" s="1827"/>
      <c r="M64" s="6"/>
      <c r="N64" s="9" t="s">
        <v>0</v>
      </c>
      <c r="O64" s="1813" t="s">
        <v>235</v>
      </c>
      <c r="P64" s="1814"/>
      <c r="Q64" s="1814"/>
      <c r="R64" s="1814"/>
      <c r="S64" s="1814"/>
      <c r="T64" s="1814"/>
      <c r="U64" s="1815"/>
      <c r="V64" s="6"/>
      <c r="W64" s="6"/>
      <c r="X64" s="6"/>
      <c r="Y64" s="6"/>
      <c r="Z64" s="6"/>
      <c r="AA64" s="6"/>
      <c r="AB64" s="6"/>
    </row>
    <row r="65" spans="1:28" x14ac:dyDescent="0.25">
      <c r="A65" s="43"/>
      <c r="B65" s="2573" t="s">
        <v>17</v>
      </c>
      <c r="C65" s="1999"/>
      <c r="D65" s="1999"/>
      <c r="E65" s="1999"/>
      <c r="F65" s="1999"/>
      <c r="G65" s="1999"/>
      <c r="H65" s="1999"/>
      <c r="I65" s="1999"/>
      <c r="J65" s="1999"/>
      <c r="K65" s="1999"/>
      <c r="L65" s="2574"/>
      <c r="M65" s="6"/>
      <c r="N65" s="2569" t="s">
        <v>235</v>
      </c>
      <c r="O65" s="2575" t="s">
        <v>236</v>
      </c>
      <c r="P65" s="2576">
        <v>8.35</v>
      </c>
      <c r="Q65" s="2577" t="s">
        <v>237</v>
      </c>
      <c r="R65" s="2577"/>
      <c r="S65" s="2576">
        <v>0.125</v>
      </c>
      <c r="T65" s="2567">
        <f>IF(ISBLANK(S66),O69,S66)</f>
        <v>66.8</v>
      </c>
      <c r="U65" s="2568" t="s">
        <v>238</v>
      </c>
      <c r="V65" s="6"/>
      <c r="W65" s="6"/>
      <c r="X65" s="6"/>
      <c r="Y65" s="6"/>
      <c r="Z65" s="6"/>
      <c r="AA65" s="6"/>
      <c r="AB65" s="6"/>
    </row>
    <row r="66" spans="1:28" x14ac:dyDescent="0.25">
      <c r="A66" s="43"/>
      <c r="B66" s="2573"/>
      <c r="C66" s="1999"/>
      <c r="D66" s="1999"/>
      <c r="E66" s="1999"/>
      <c r="F66" s="1999"/>
      <c r="G66" s="1999"/>
      <c r="H66" s="1999"/>
      <c r="I66" s="1999"/>
      <c r="J66" s="1999"/>
      <c r="K66" s="1999"/>
      <c r="L66" s="2574"/>
      <c r="M66" s="6"/>
      <c r="N66" s="2569"/>
      <c r="O66" s="2575"/>
      <c r="P66" s="2576"/>
      <c r="Q66" s="2577"/>
      <c r="R66" s="2577"/>
      <c r="S66" s="2576"/>
      <c r="T66" s="2567"/>
      <c r="U66" s="2568"/>
      <c r="V66" s="6"/>
      <c r="W66" s="6"/>
      <c r="X66" s="6"/>
      <c r="Y66" s="6"/>
      <c r="Z66" s="6"/>
      <c r="AA66" s="6"/>
      <c r="AB66" s="6"/>
    </row>
    <row r="67" spans="1:28" ht="18.75" x14ac:dyDescent="0.25">
      <c r="A67" s="2569" t="s">
        <v>242</v>
      </c>
      <c r="B67" s="235"/>
      <c r="C67" s="2374" t="s">
        <v>119</v>
      </c>
      <c r="D67" s="2374"/>
      <c r="E67" s="2374" t="s">
        <v>118</v>
      </c>
      <c r="F67" s="2374"/>
      <c r="G67" s="2374" t="s">
        <v>120</v>
      </c>
      <c r="H67" s="2374"/>
      <c r="I67" s="2375" t="s">
        <v>243</v>
      </c>
      <c r="J67" s="2375"/>
      <c r="K67" s="2376" t="s">
        <v>136</v>
      </c>
      <c r="L67" s="2570"/>
      <c r="M67" s="6"/>
      <c r="N67" s="2569"/>
      <c r="O67" s="2575"/>
      <c r="P67" s="2576"/>
      <c r="Q67" s="2571" t="s">
        <v>164</v>
      </c>
      <c r="R67" s="2571"/>
      <c r="S67" s="2572">
        <v>50</v>
      </c>
      <c r="T67" s="2386">
        <f>P65/S67</f>
        <v>0.16699999999999998</v>
      </c>
      <c r="U67" s="2568" t="s">
        <v>239</v>
      </c>
      <c r="V67" s="6"/>
      <c r="W67" s="6"/>
      <c r="X67" s="6"/>
      <c r="Y67" s="6"/>
      <c r="Z67" s="6"/>
      <c r="AA67" s="6"/>
      <c r="AB67" s="6"/>
    </row>
    <row r="68" spans="1:28" x14ac:dyDescent="0.25">
      <c r="A68" s="2569"/>
      <c r="B68" s="2586" t="s">
        <v>1</v>
      </c>
      <c r="C68" s="2481">
        <v>1</v>
      </c>
      <c r="D68" s="2481"/>
      <c r="E68" s="2248">
        <v>26</v>
      </c>
      <c r="F68" s="2248"/>
      <c r="G68" s="2248">
        <v>4</v>
      </c>
      <c r="H68" s="2248"/>
      <c r="I68" s="2587">
        <f>MROUND(I76,1)</f>
        <v>9</v>
      </c>
      <c r="J68" s="2587"/>
      <c r="K68" s="2367">
        <f>(((E68/2)*(E68/2)*PI())*G68)*C68</f>
        <v>2123.7166338267002</v>
      </c>
      <c r="L68" s="2584"/>
      <c r="M68" s="6"/>
      <c r="N68" s="2569"/>
      <c r="O68" s="2575"/>
      <c r="P68" s="2576"/>
      <c r="Q68" s="2571"/>
      <c r="R68" s="2571"/>
      <c r="S68" s="2572"/>
      <c r="T68" s="2386"/>
      <c r="U68" s="2568"/>
      <c r="V68" s="6"/>
      <c r="W68" s="6"/>
      <c r="X68" s="6"/>
      <c r="Y68" s="6"/>
      <c r="Z68" s="6"/>
      <c r="AA68" s="6"/>
      <c r="AB68" s="6"/>
    </row>
    <row r="69" spans="1:28" ht="15.75" thickBot="1" x14ac:dyDescent="0.3">
      <c r="A69" s="2569"/>
      <c r="B69" s="2586"/>
      <c r="C69" s="2481"/>
      <c r="D69" s="2481"/>
      <c r="E69" s="2248"/>
      <c r="F69" s="2248"/>
      <c r="G69" s="2248"/>
      <c r="H69" s="2248"/>
      <c r="I69" s="2587"/>
      <c r="J69" s="2587"/>
      <c r="K69" s="2367"/>
      <c r="L69" s="2584"/>
      <c r="M69" s="6"/>
      <c r="N69" s="2569"/>
      <c r="O69" s="205">
        <f>IF(ISBLANK(S65),0,P65/S65)</f>
        <v>66.8</v>
      </c>
      <c r="P69" s="1"/>
      <c r="Q69" s="1"/>
      <c r="R69" s="1"/>
      <c r="S69" s="1"/>
      <c r="T69" s="1"/>
      <c r="U69" s="206"/>
      <c r="V69" s="6"/>
      <c r="W69" s="6"/>
      <c r="X69" s="6"/>
      <c r="Y69" s="6"/>
      <c r="Z69" s="6"/>
      <c r="AA69" s="6"/>
      <c r="AB69" s="6"/>
    </row>
    <row r="70" spans="1:28" ht="19.5" thickBot="1" x14ac:dyDescent="0.3">
      <c r="A70" s="2569"/>
      <c r="B70" s="687"/>
      <c r="C70" s="236"/>
      <c r="D70" s="236"/>
      <c r="E70" s="237"/>
      <c r="F70" s="237"/>
      <c r="G70" s="237"/>
      <c r="H70" s="237"/>
      <c r="I70" s="238"/>
      <c r="J70" s="238"/>
      <c r="K70" s="682"/>
      <c r="L70" s="686"/>
      <c r="M70" s="6"/>
      <c r="N70" s="2569"/>
      <c r="O70" s="207" t="s">
        <v>96</v>
      </c>
      <c r="P70" s="208"/>
      <c r="Q70" s="209"/>
      <c r="R70" s="209"/>
      <c r="S70" s="209"/>
      <c r="T70" s="209"/>
      <c r="U70" s="210"/>
      <c r="V70" s="6"/>
      <c r="W70" s="6"/>
      <c r="X70" s="6"/>
      <c r="Y70" s="6"/>
      <c r="Z70" s="6"/>
      <c r="AA70" s="6"/>
      <c r="AB70" s="6"/>
    </row>
    <row r="71" spans="1:28" x14ac:dyDescent="0.25">
      <c r="A71" s="2569"/>
      <c r="B71" s="2578" t="s">
        <v>16</v>
      </c>
      <c r="C71" s="1996"/>
      <c r="D71" s="1996"/>
      <c r="E71" s="1996"/>
      <c r="F71" s="1996"/>
      <c r="G71" s="1996"/>
      <c r="H71" s="1996"/>
      <c r="I71" s="1996"/>
      <c r="J71" s="1996"/>
      <c r="K71" s="1996"/>
      <c r="L71" s="2579"/>
      <c r="M71" s="6"/>
      <c r="N71" s="2569"/>
      <c r="O71" s="211" t="s">
        <v>258</v>
      </c>
      <c r="P71" s="212"/>
      <c r="Q71" s="213"/>
      <c r="R71" s="213"/>
      <c r="S71" s="213"/>
      <c r="T71" s="213"/>
      <c r="U71" s="214"/>
      <c r="V71" s="6"/>
      <c r="W71" s="6"/>
      <c r="X71" s="6"/>
      <c r="Y71" s="6"/>
      <c r="Z71" s="6"/>
      <c r="AA71" s="6"/>
      <c r="AB71" s="6"/>
    </row>
    <row r="72" spans="1:28" x14ac:dyDescent="0.25">
      <c r="A72" s="2569"/>
      <c r="B72" s="2573"/>
      <c r="C72" s="1999"/>
      <c r="D72" s="1999"/>
      <c r="E72" s="1999"/>
      <c r="F72" s="1999"/>
      <c r="G72" s="1999"/>
      <c r="H72" s="1999"/>
      <c r="I72" s="1999"/>
      <c r="J72" s="1999"/>
      <c r="K72" s="1999"/>
      <c r="L72" s="2574"/>
      <c r="M72" s="6"/>
      <c r="N72" s="2569"/>
      <c r="O72" s="1958" t="s">
        <v>9</v>
      </c>
      <c r="P72" s="1959"/>
      <c r="Q72" s="1959"/>
      <c r="R72" s="1959"/>
      <c r="S72" s="1959"/>
      <c r="T72" s="1959"/>
      <c r="U72" s="1960"/>
      <c r="V72" s="6"/>
      <c r="W72" s="6"/>
      <c r="X72" s="6"/>
      <c r="Y72" s="6"/>
      <c r="Z72" s="6"/>
      <c r="AA72" s="6"/>
      <c r="AB72" s="6"/>
    </row>
    <row r="73" spans="1:28" ht="15.75" thickBot="1" x14ac:dyDescent="0.3">
      <c r="A73" s="2569"/>
      <c r="B73" s="2580" t="s">
        <v>2</v>
      </c>
      <c r="C73" s="2581">
        <v>1</v>
      </c>
      <c r="D73" s="2581"/>
      <c r="E73" s="2582">
        <v>22</v>
      </c>
      <c r="F73" s="2582"/>
      <c r="G73" s="2582">
        <v>5</v>
      </c>
      <c r="H73" s="2582"/>
      <c r="I73" s="2583">
        <v>8</v>
      </c>
      <c r="J73" s="2583"/>
      <c r="K73" s="2367">
        <f>(((E73/2)*(E73/2)*PI())*G73)*C73</f>
        <v>1900.6635554218249</v>
      </c>
      <c r="L73" s="2584"/>
      <c r="M73" s="6"/>
      <c r="N73" s="2569"/>
      <c r="O73" s="1961"/>
      <c r="P73" s="1962"/>
      <c r="Q73" s="1962"/>
      <c r="R73" s="1962"/>
      <c r="S73" s="1962"/>
      <c r="T73" s="1962"/>
      <c r="U73" s="1963"/>
      <c r="V73" s="6"/>
      <c r="W73" s="6"/>
      <c r="X73" s="6"/>
      <c r="Y73" s="6"/>
      <c r="Z73" s="6"/>
      <c r="AA73" s="6"/>
      <c r="AB73" s="6"/>
    </row>
    <row r="74" spans="1:28" x14ac:dyDescent="0.25">
      <c r="A74" s="2569"/>
      <c r="B74" s="2580"/>
      <c r="C74" s="2581"/>
      <c r="D74" s="2581"/>
      <c r="E74" s="2582"/>
      <c r="F74" s="2582"/>
      <c r="G74" s="2582"/>
      <c r="H74" s="2582"/>
      <c r="I74" s="2583"/>
      <c r="J74" s="2583"/>
      <c r="K74" s="2367"/>
      <c r="L74" s="2584"/>
      <c r="M74" s="6"/>
      <c r="N74" s="6"/>
      <c r="O74" s="6"/>
      <c r="P74" s="6"/>
      <c r="Q74" s="6"/>
      <c r="R74" s="6"/>
      <c r="S74" s="6"/>
      <c r="T74" s="6"/>
      <c r="U74" s="6"/>
      <c r="V74" s="6"/>
      <c r="W74" s="6"/>
      <c r="X74" s="6"/>
      <c r="Y74" s="6"/>
      <c r="Z74" s="6"/>
      <c r="AA74" s="6"/>
      <c r="AB74" s="6"/>
    </row>
    <row r="75" spans="1:28" x14ac:dyDescent="0.25">
      <c r="A75" s="2569"/>
      <c r="B75" s="688"/>
      <c r="C75" s="239" t="s">
        <v>262</v>
      </c>
      <c r="D75" s="6"/>
      <c r="E75" s="240"/>
      <c r="F75" s="6"/>
      <c r="G75" s="240"/>
      <c r="H75" s="6"/>
      <c r="I75" s="240"/>
      <c r="J75" s="6"/>
      <c r="K75" s="240"/>
      <c r="L75" s="241"/>
      <c r="M75" s="6"/>
      <c r="N75" s="6"/>
      <c r="O75" s="6"/>
      <c r="P75" s="6"/>
      <c r="Q75" s="6"/>
      <c r="R75" s="6"/>
      <c r="S75" s="6"/>
      <c r="T75" s="6"/>
      <c r="U75" s="6"/>
      <c r="V75" s="6"/>
      <c r="W75" s="6"/>
      <c r="X75" s="6"/>
      <c r="Y75" s="6"/>
      <c r="Z75" s="6"/>
      <c r="AA75" s="6"/>
      <c r="AB75" s="6"/>
    </row>
    <row r="76" spans="1:28" x14ac:dyDescent="0.25">
      <c r="A76" s="2569"/>
      <c r="B76" s="688"/>
      <c r="C76" s="242"/>
      <c r="D76" s="242"/>
      <c r="E76" s="242"/>
      <c r="F76" s="242"/>
      <c r="G76" s="242"/>
      <c r="H76" s="242"/>
      <c r="I76" s="2585">
        <f>(I73/K73)*K68</f>
        <v>8.9388429752066116</v>
      </c>
      <c r="J76" s="2585"/>
      <c r="K76" s="243"/>
      <c r="L76" s="104"/>
      <c r="M76" s="6"/>
      <c r="N76" s="6"/>
      <c r="O76" s="6"/>
      <c r="P76" s="6"/>
      <c r="Q76" s="6"/>
      <c r="R76" s="6"/>
      <c r="S76" s="6"/>
      <c r="T76" s="6"/>
      <c r="U76" s="6"/>
      <c r="V76" s="6"/>
      <c r="W76" s="6"/>
      <c r="X76" s="6"/>
      <c r="Y76" s="6"/>
      <c r="Z76" s="6"/>
      <c r="AA76" s="6"/>
      <c r="AB76" s="6"/>
    </row>
    <row r="77" spans="1:28" x14ac:dyDescent="0.25">
      <c r="A77" s="2569"/>
      <c r="B77" s="687" t="s">
        <v>1</v>
      </c>
      <c r="C77" s="223" t="s">
        <v>260</v>
      </c>
      <c r="D77" s="42"/>
      <c r="E77" s="244"/>
      <c r="F77" s="42"/>
      <c r="G77" s="244"/>
      <c r="H77" s="42"/>
      <c r="I77" s="244"/>
      <c r="J77" s="42"/>
      <c r="K77" s="244"/>
      <c r="L77" s="218"/>
      <c r="M77" s="6"/>
      <c r="N77" s="6"/>
      <c r="O77" s="6"/>
      <c r="P77" s="6"/>
      <c r="Q77" s="6"/>
      <c r="R77" s="6"/>
      <c r="S77" s="6"/>
      <c r="T77" s="6"/>
      <c r="U77" s="6"/>
      <c r="V77" s="6"/>
      <c r="W77" s="6"/>
      <c r="X77" s="6"/>
      <c r="Y77" s="6"/>
      <c r="Z77" s="6"/>
      <c r="AA77" s="6"/>
      <c r="AB77" s="6"/>
    </row>
    <row r="78" spans="1:28" ht="15.75" thickBot="1" x14ac:dyDescent="0.3">
      <c r="A78" s="2569"/>
      <c r="B78" s="688" t="s">
        <v>2</v>
      </c>
      <c r="C78" s="245" t="s">
        <v>263</v>
      </c>
      <c r="D78" s="42"/>
      <c r="E78" s="26"/>
      <c r="F78" s="42"/>
      <c r="G78" s="26"/>
      <c r="H78" s="42"/>
      <c r="I78" s="26"/>
      <c r="J78" s="42"/>
      <c r="K78" s="26"/>
      <c r="L78" s="218"/>
      <c r="M78" s="6"/>
      <c r="N78" s="6"/>
      <c r="O78" s="6"/>
      <c r="P78" s="6"/>
      <c r="Q78" s="6"/>
      <c r="R78" s="6"/>
      <c r="S78" s="6"/>
      <c r="T78" s="6"/>
      <c r="U78" s="6"/>
      <c r="V78" s="6"/>
      <c r="W78" s="6"/>
      <c r="X78" s="6"/>
      <c r="Y78" s="6"/>
      <c r="Z78" s="6"/>
      <c r="AA78" s="6"/>
      <c r="AB78" s="6"/>
    </row>
    <row r="79" spans="1:28" x14ac:dyDescent="0.25">
      <c r="A79" s="2569"/>
      <c r="B79" s="246" t="s">
        <v>96</v>
      </c>
      <c r="C79" s="247"/>
      <c r="D79" s="220"/>
      <c r="E79" s="247"/>
      <c r="F79" s="220"/>
      <c r="G79" s="247"/>
      <c r="H79" s="220"/>
      <c r="I79" s="247"/>
      <c r="J79" s="220"/>
      <c r="K79" s="247"/>
      <c r="L79" s="222"/>
      <c r="M79" s="6"/>
      <c r="N79" s="6"/>
      <c r="O79" s="6"/>
      <c r="P79" s="6"/>
      <c r="Q79" s="6"/>
      <c r="R79" s="6"/>
      <c r="S79" s="6"/>
      <c r="T79" s="6"/>
      <c r="U79" s="6"/>
      <c r="V79" s="6"/>
      <c r="W79" s="6"/>
      <c r="X79" s="6"/>
      <c r="Y79" s="6"/>
      <c r="Z79" s="6"/>
      <c r="AA79" s="6"/>
      <c r="AB79" s="6"/>
    </row>
    <row r="80" spans="1:28" x14ac:dyDescent="0.25">
      <c r="A80" s="2569"/>
      <c r="B80" s="248" t="s">
        <v>258</v>
      </c>
      <c r="C80" s="212"/>
      <c r="D80" s="42"/>
      <c r="E80" s="213"/>
      <c r="F80" s="42"/>
      <c r="G80" s="213"/>
      <c r="H80" s="42"/>
      <c r="I80" s="213"/>
      <c r="J80" s="42"/>
      <c r="K80" s="213"/>
      <c r="L80" s="218"/>
      <c r="M80" s="6"/>
      <c r="N80" s="6"/>
      <c r="O80" s="6"/>
      <c r="P80" s="6"/>
      <c r="Q80" s="6"/>
      <c r="R80" s="6"/>
      <c r="S80" s="6"/>
      <c r="T80" s="6"/>
      <c r="U80" s="6"/>
      <c r="V80" s="6"/>
      <c r="W80" s="6"/>
      <c r="X80" s="6"/>
      <c r="Y80" s="6"/>
      <c r="Z80" s="6"/>
      <c r="AA80" s="6"/>
      <c r="AB80" s="6"/>
    </row>
    <row r="81" spans="1:28" x14ac:dyDescent="0.25">
      <c r="A81" s="2569"/>
      <c r="B81" s="249" t="s">
        <v>9</v>
      </c>
      <c r="C81" s="250"/>
      <c r="D81" s="230"/>
      <c r="E81" s="250"/>
      <c r="F81" s="230"/>
      <c r="G81" s="250"/>
      <c r="H81" s="230"/>
      <c r="I81" s="250"/>
      <c r="J81" s="230"/>
      <c r="K81" s="250"/>
      <c r="L81" s="231"/>
      <c r="M81" s="6"/>
      <c r="N81" s="6"/>
      <c r="O81" s="6"/>
      <c r="P81" s="6"/>
      <c r="Q81" s="6"/>
      <c r="R81" s="6"/>
      <c r="S81" s="6"/>
      <c r="T81" s="6"/>
      <c r="U81" s="6"/>
      <c r="V81" s="6"/>
      <c r="W81" s="6"/>
      <c r="X81" s="6"/>
      <c r="Y81" s="6"/>
      <c r="Z81" s="6"/>
      <c r="AA81" s="6"/>
      <c r="AB81" s="6"/>
    </row>
    <row r="82" spans="1:28" ht="15.75" thickBot="1" x14ac:dyDescent="0.3">
      <c r="A82" s="2569"/>
      <c r="B82" s="251"/>
      <c r="C82" s="252"/>
      <c r="D82" s="110"/>
      <c r="E82" s="252"/>
      <c r="F82" s="110"/>
      <c r="G82" s="252"/>
      <c r="H82" s="110"/>
      <c r="I82" s="252"/>
      <c r="J82" s="110"/>
      <c r="K82" s="252"/>
      <c r="L82" s="253"/>
      <c r="M82" s="6"/>
      <c r="N82" s="6"/>
      <c r="O82" s="6"/>
      <c r="P82" s="6"/>
      <c r="Q82" s="6"/>
      <c r="R82" s="6"/>
      <c r="S82" s="6"/>
      <c r="T82" s="6"/>
      <c r="U82" s="6"/>
      <c r="V82" s="6"/>
      <c r="W82" s="6"/>
      <c r="X82" s="6"/>
      <c r="Y82" s="6"/>
      <c r="Z82" s="6"/>
      <c r="AA82" s="6"/>
      <c r="AB82" s="6"/>
    </row>
    <row r="83" spans="1:28" ht="15.75" thickBot="1" x14ac:dyDescent="0.3">
      <c r="A83" s="254"/>
      <c r="B83" s="254"/>
      <c r="C83" s="254"/>
      <c r="D83" s="42"/>
      <c r="E83" s="254"/>
      <c r="F83" s="42"/>
      <c r="G83" s="254"/>
      <c r="H83" s="42"/>
      <c r="I83" s="254"/>
      <c r="J83" s="42"/>
      <c r="K83" s="254"/>
      <c r="L83" s="42"/>
      <c r="M83" s="6"/>
      <c r="N83" s="6"/>
      <c r="O83" s="6"/>
      <c r="P83" s="6"/>
      <c r="Q83" s="6"/>
      <c r="R83" s="6"/>
      <c r="S83" s="6"/>
      <c r="T83" s="6"/>
      <c r="U83" s="6"/>
      <c r="V83" s="6"/>
      <c r="W83" s="6"/>
      <c r="X83" s="6"/>
      <c r="Y83" s="6"/>
      <c r="Z83" s="6"/>
      <c r="AA83" s="6"/>
      <c r="AB83" s="6"/>
    </row>
    <row r="84" spans="1:28" x14ac:dyDescent="0.25">
      <c r="A84" s="9" t="s">
        <v>0</v>
      </c>
      <c r="B84" s="1872" t="s">
        <v>244</v>
      </c>
      <c r="C84" s="1873"/>
      <c r="D84" s="1873"/>
      <c r="E84" s="1873"/>
      <c r="F84" s="1873"/>
      <c r="G84" s="1873"/>
      <c r="H84" s="1873"/>
      <c r="I84" s="1873"/>
      <c r="J84" s="1873"/>
      <c r="K84" s="1873"/>
      <c r="L84" s="1874"/>
      <c r="M84" s="6"/>
      <c r="N84" s="9" t="s">
        <v>0</v>
      </c>
      <c r="O84" s="2595" t="s">
        <v>350</v>
      </c>
      <c r="P84" s="2596"/>
      <c r="Q84" s="2596"/>
      <c r="R84" s="2596"/>
      <c r="S84" s="2596"/>
      <c r="T84" s="2596"/>
      <c r="U84" s="2596"/>
      <c r="V84" s="2597"/>
      <c r="W84" s="6"/>
      <c r="X84" s="6"/>
      <c r="Y84" s="6"/>
      <c r="Z84" s="6"/>
      <c r="AA84" s="6"/>
      <c r="AB84" s="6"/>
    </row>
    <row r="85" spans="1:28" x14ac:dyDescent="0.25">
      <c r="A85" s="2601" t="s">
        <v>244</v>
      </c>
      <c r="B85" s="1880"/>
      <c r="C85" s="1876"/>
      <c r="D85" s="1876"/>
      <c r="E85" s="1876"/>
      <c r="F85" s="1876"/>
      <c r="G85" s="1876"/>
      <c r="H85" s="1876"/>
      <c r="I85" s="1876"/>
      <c r="J85" s="1876"/>
      <c r="K85" s="1876"/>
      <c r="L85" s="1877"/>
      <c r="M85" s="6"/>
      <c r="N85" s="2602" t="s">
        <v>350</v>
      </c>
      <c r="O85" s="2598"/>
      <c r="P85" s="2599"/>
      <c r="Q85" s="2599"/>
      <c r="R85" s="2599"/>
      <c r="S85" s="2599"/>
      <c r="T85" s="2599"/>
      <c r="U85" s="2599"/>
      <c r="V85" s="2600"/>
      <c r="W85" s="6"/>
      <c r="X85" s="6"/>
      <c r="Y85" s="6"/>
      <c r="Z85" s="6"/>
      <c r="AA85" s="6"/>
      <c r="AB85" s="6"/>
    </row>
    <row r="86" spans="1:28" x14ac:dyDescent="0.25">
      <c r="A86" s="2601"/>
      <c r="B86" s="2573" t="s">
        <v>17</v>
      </c>
      <c r="C86" s="1999"/>
      <c r="D86" s="1999"/>
      <c r="E86" s="1999"/>
      <c r="F86" s="1999"/>
      <c r="G86" s="1999"/>
      <c r="H86" s="1999"/>
      <c r="I86" s="1999"/>
      <c r="J86" s="1999"/>
      <c r="K86" s="1999"/>
      <c r="L86" s="2574"/>
      <c r="M86" s="6"/>
      <c r="N86" s="2602"/>
      <c r="O86" s="2603" t="s">
        <v>324</v>
      </c>
      <c r="P86" s="2604"/>
      <c r="Q86" s="2604"/>
      <c r="R86" s="2604"/>
      <c r="S86" s="2604"/>
      <c r="T86" s="2604"/>
      <c r="U86" s="2605"/>
      <c r="V86" s="2606"/>
      <c r="W86" s="6"/>
      <c r="X86" s="6"/>
      <c r="Y86" s="6"/>
      <c r="Z86" s="6"/>
      <c r="AA86" s="6"/>
      <c r="AB86" s="6"/>
    </row>
    <row r="87" spans="1:28" x14ac:dyDescent="0.25">
      <c r="A87" s="2601"/>
      <c r="B87" s="2573"/>
      <c r="C87" s="1999"/>
      <c r="D87" s="1999"/>
      <c r="E87" s="1999"/>
      <c r="F87" s="1999"/>
      <c r="G87" s="1999"/>
      <c r="H87" s="1999"/>
      <c r="I87" s="1999"/>
      <c r="J87" s="1999"/>
      <c r="K87" s="1999"/>
      <c r="L87" s="2574"/>
      <c r="M87" s="6"/>
      <c r="N87" s="2602"/>
      <c r="O87" s="466"/>
      <c r="P87" s="467" t="s">
        <v>329</v>
      </c>
      <c r="Q87" s="467"/>
      <c r="R87" s="42"/>
      <c r="S87" s="42"/>
      <c r="T87" s="42"/>
      <c r="U87" s="42"/>
      <c r="V87" s="468"/>
      <c r="W87" s="6"/>
      <c r="X87" s="6"/>
      <c r="Y87" s="6"/>
      <c r="Z87" s="6"/>
      <c r="AA87" s="6"/>
      <c r="AB87" s="6"/>
    </row>
    <row r="88" spans="1:28" ht="16.5" x14ac:dyDescent="0.25">
      <c r="A88" s="2601"/>
      <c r="B88" s="2255" t="s">
        <v>119</v>
      </c>
      <c r="C88" s="1927"/>
      <c r="D88" s="198"/>
      <c r="E88" s="2119" t="s">
        <v>118</v>
      </c>
      <c r="F88" s="2119"/>
      <c r="G88" s="199"/>
      <c r="H88" s="2418" t="s">
        <v>164</v>
      </c>
      <c r="I88" s="2418"/>
      <c r="J88" s="200"/>
      <c r="K88" s="1931" t="s">
        <v>245</v>
      </c>
      <c r="L88" s="2607"/>
      <c r="M88" s="6"/>
      <c r="N88" s="2602"/>
      <c r="O88" s="469"/>
      <c r="P88" s="98" t="s">
        <v>330</v>
      </c>
      <c r="Q88" s="98"/>
      <c r="R88" s="98"/>
      <c r="S88" s="98"/>
      <c r="T88" s="98"/>
      <c r="U88" s="98"/>
      <c r="V88" s="99"/>
      <c r="W88" s="6"/>
      <c r="X88" s="6"/>
      <c r="Y88" s="6"/>
      <c r="Z88" s="6"/>
      <c r="AA88" s="6"/>
      <c r="AB88" s="6"/>
    </row>
    <row r="89" spans="1:28" ht="16.5" x14ac:dyDescent="0.25">
      <c r="A89" s="2601"/>
      <c r="B89" s="2255"/>
      <c r="C89" s="1927"/>
      <c r="D89" s="198"/>
      <c r="E89" s="2119"/>
      <c r="F89" s="2119"/>
      <c r="G89" s="199"/>
      <c r="H89" s="2418"/>
      <c r="I89" s="2418"/>
      <c r="J89" s="200"/>
      <c r="K89" s="1931"/>
      <c r="L89" s="2607"/>
      <c r="M89" s="6"/>
      <c r="N89" s="2602"/>
      <c r="O89" s="469"/>
      <c r="P89" s="98" t="s">
        <v>331</v>
      </c>
      <c r="Q89" s="98"/>
      <c r="R89" s="98"/>
      <c r="S89" s="98"/>
      <c r="T89" s="98"/>
      <c r="U89" s="98"/>
      <c r="V89" s="99"/>
      <c r="W89" s="6"/>
      <c r="X89" s="6"/>
      <c r="Y89" s="6"/>
      <c r="Z89" s="6"/>
      <c r="AA89" s="6"/>
      <c r="AB89" s="6"/>
    </row>
    <row r="90" spans="1:28" ht="18.75" x14ac:dyDescent="0.25">
      <c r="A90" s="2601"/>
      <c r="B90" s="2608" t="s">
        <v>1</v>
      </c>
      <c r="C90" s="2481">
        <v>1</v>
      </c>
      <c r="D90" s="2481"/>
      <c r="E90" s="2247">
        <v>32.5</v>
      </c>
      <c r="F90" s="2247"/>
      <c r="G90" s="202"/>
      <c r="H90" s="2588">
        <f>MROUND(J90,1)</f>
        <v>20</v>
      </c>
      <c r="I90" s="2588"/>
      <c r="J90" s="2589">
        <f>(H98/K98)*K90</f>
        <v>20.28</v>
      </c>
      <c r="K90" s="2590">
        <f>(((E90/2)*(E90/2)*PI()*C90))</f>
        <v>829.57681008855479</v>
      </c>
      <c r="L90" s="2591"/>
      <c r="M90" s="6"/>
      <c r="N90" s="2602"/>
      <c r="O90" s="469"/>
      <c r="P90" s="98" t="s">
        <v>332</v>
      </c>
      <c r="Q90" s="98"/>
      <c r="R90" s="98"/>
      <c r="S90" s="98"/>
      <c r="T90" s="98"/>
      <c r="U90" s="98"/>
      <c r="V90" s="99"/>
      <c r="W90" s="6"/>
      <c r="X90" s="6"/>
      <c r="Y90" s="6"/>
      <c r="Z90" s="6"/>
      <c r="AA90" s="6"/>
      <c r="AB90" s="6"/>
    </row>
    <row r="91" spans="1:28" ht="18.75" x14ac:dyDescent="0.25">
      <c r="A91" s="2601"/>
      <c r="B91" s="2608"/>
      <c r="C91" s="2481"/>
      <c r="D91" s="2481"/>
      <c r="E91" s="2247"/>
      <c r="F91" s="2247"/>
      <c r="G91" s="202"/>
      <c r="H91" s="2588"/>
      <c r="I91" s="2588"/>
      <c r="J91" s="2589"/>
      <c r="K91" s="2590"/>
      <c r="L91" s="2591"/>
      <c r="M91" s="6"/>
      <c r="N91" s="2602"/>
      <c r="O91" s="469"/>
      <c r="P91" s="98" t="s">
        <v>333</v>
      </c>
      <c r="Q91" s="98"/>
      <c r="R91" s="98"/>
      <c r="S91" s="98"/>
      <c r="T91" s="98"/>
      <c r="U91" s="98"/>
      <c r="V91" s="99"/>
      <c r="W91" s="6"/>
      <c r="X91" s="6"/>
      <c r="Y91" s="6"/>
      <c r="Z91" s="6"/>
      <c r="AA91" s="6"/>
      <c r="AB91" s="6"/>
    </row>
    <row r="92" spans="1:28" ht="18.75" x14ac:dyDescent="0.25">
      <c r="A92" s="2601"/>
      <c r="B92" s="105"/>
      <c r="C92" s="42"/>
      <c r="D92" s="42"/>
      <c r="E92" s="255"/>
      <c r="F92" s="42"/>
      <c r="G92" s="255"/>
      <c r="H92" s="256"/>
      <c r="I92" s="42"/>
      <c r="J92" s="257"/>
      <c r="K92" s="258"/>
      <c r="L92" s="218"/>
      <c r="M92" s="6"/>
      <c r="N92" s="2602"/>
      <c r="O92" s="469"/>
      <c r="P92" s="98" t="s">
        <v>334</v>
      </c>
      <c r="Q92" s="98"/>
      <c r="R92" s="98"/>
      <c r="S92" s="98"/>
      <c r="T92" s="98"/>
      <c r="U92" s="98"/>
      <c r="V92" s="99"/>
      <c r="W92" s="6"/>
      <c r="X92" s="6"/>
      <c r="Y92" s="6"/>
      <c r="Z92" s="6"/>
      <c r="AA92" s="6"/>
      <c r="AB92" s="6"/>
    </row>
    <row r="93" spans="1:28" ht="16.5" x14ac:dyDescent="0.25">
      <c r="A93" s="2601"/>
      <c r="B93" s="2592" t="s">
        <v>153</v>
      </c>
      <c r="C93" s="2593"/>
      <c r="D93" s="2593"/>
      <c r="E93" s="2593"/>
      <c r="F93" s="2593"/>
      <c r="G93" s="2593"/>
      <c r="H93" s="2593"/>
      <c r="I93" s="2593"/>
      <c r="J93" s="2593"/>
      <c r="K93" s="2593"/>
      <c r="L93" s="2594"/>
      <c r="M93" s="6"/>
      <c r="N93" s="2602"/>
      <c r="O93" s="469"/>
      <c r="P93" s="98" t="s">
        <v>335</v>
      </c>
      <c r="Q93" s="98"/>
      <c r="R93" s="98"/>
      <c r="S93" s="98"/>
      <c r="T93" s="98"/>
      <c r="U93" s="98"/>
      <c r="V93" s="99"/>
      <c r="W93" s="6"/>
      <c r="X93" s="6"/>
      <c r="Y93" s="6"/>
      <c r="Z93" s="6"/>
      <c r="AA93" s="6"/>
      <c r="AB93" s="6"/>
    </row>
    <row r="94" spans="1:28" ht="17.25" thickBot="1" x14ac:dyDescent="0.3">
      <c r="A94" s="2601"/>
      <c r="B94" s="690"/>
      <c r="C94" s="691"/>
      <c r="D94" s="691"/>
      <c r="E94" s="691"/>
      <c r="F94" s="691"/>
      <c r="G94" s="691"/>
      <c r="H94" s="691"/>
      <c r="I94" s="691"/>
      <c r="J94" s="691"/>
      <c r="K94" s="691"/>
      <c r="L94" s="692"/>
      <c r="M94" s="6"/>
      <c r="N94" s="2602"/>
      <c r="O94" s="469"/>
      <c r="P94" s="98" t="s">
        <v>336</v>
      </c>
      <c r="Q94" s="98"/>
      <c r="R94" s="98"/>
      <c r="S94" s="98"/>
      <c r="T94" s="98"/>
      <c r="U94" s="98"/>
      <c r="V94" s="99"/>
      <c r="W94" s="6"/>
      <c r="X94" s="6"/>
      <c r="Y94" s="6"/>
      <c r="Z94" s="6"/>
      <c r="AA94" s="6"/>
      <c r="AB94" s="6"/>
    </row>
    <row r="95" spans="1:28" ht="16.5" x14ac:dyDescent="0.25">
      <c r="A95" s="2601"/>
      <c r="B95" s="2578" t="s">
        <v>16</v>
      </c>
      <c r="C95" s="1996"/>
      <c r="D95" s="1996"/>
      <c r="E95" s="1996"/>
      <c r="F95" s="1996"/>
      <c r="G95" s="1996"/>
      <c r="H95" s="1996"/>
      <c r="I95" s="1996"/>
      <c r="J95" s="1996"/>
      <c r="K95" s="1996"/>
      <c r="L95" s="2579"/>
      <c r="M95" s="6"/>
      <c r="N95" s="2602"/>
      <c r="O95" s="469"/>
      <c r="P95" s="98" t="s">
        <v>337</v>
      </c>
      <c r="Q95" s="98"/>
      <c r="R95" s="98"/>
      <c r="S95" s="98"/>
      <c r="T95" s="98"/>
      <c r="U95" s="98"/>
      <c r="V95" s="99"/>
      <c r="W95" s="6"/>
      <c r="X95" s="6"/>
      <c r="Y95" s="6"/>
      <c r="Z95" s="6"/>
      <c r="AA95" s="6"/>
      <c r="AB95" s="6"/>
    </row>
    <row r="96" spans="1:28" ht="16.5" x14ac:dyDescent="0.25">
      <c r="A96" s="2601"/>
      <c r="B96" s="2573"/>
      <c r="C96" s="1999"/>
      <c r="D96" s="1999"/>
      <c r="E96" s="1999"/>
      <c r="F96" s="1999"/>
      <c r="G96" s="1999"/>
      <c r="H96" s="1999"/>
      <c r="I96" s="1999"/>
      <c r="J96" s="1999"/>
      <c r="K96" s="1999"/>
      <c r="L96" s="2574"/>
      <c r="M96" s="6"/>
      <c r="N96" s="2602"/>
      <c r="O96" s="469"/>
      <c r="P96" s="98" t="s">
        <v>338</v>
      </c>
      <c r="Q96" s="98"/>
      <c r="R96" s="98"/>
      <c r="S96" s="98"/>
      <c r="T96" s="98"/>
      <c r="U96" s="98"/>
      <c r="V96" s="99"/>
      <c r="W96" s="6"/>
      <c r="X96" s="6"/>
      <c r="Y96" s="6"/>
      <c r="Z96" s="6"/>
      <c r="AA96" s="6"/>
      <c r="AB96" s="6"/>
    </row>
    <row r="97" spans="1:28" ht="18" x14ac:dyDescent="0.25">
      <c r="A97" s="2601"/>
      <c r="B97" s="2626" t="s">
        <v>264</v>
      </c>
      <c r="C97" s="2627"/>
      <c r="D97" s="2627"/>
      <c r="E97" s="2627"/>
      <c r="F97" s="2627"/>
      <c r="G97" s="2627"/>
      <c r="H97" s="2627"/>
      <c r="I97" s="2627"/>
      <c r="J97" s="2627"/>
      <c r="K97" s="2627"/>
      <c r="L97" s="2628"/>
      <c r="M97" s="6"/>
      <c r="N97" s="2602"/>
      <c r="O97" s="469"/>
      <c r="P97" s="98" t="s">
        <v>339</v>
      </c>
      <c r="Q97" s="98"/>
      <c r="R97" s="98"/>
      <c r="S97" s="98"/>
      <c r="T97" s="98"/>
      <c r="U97" s="98"/>
      <c r="V97" s="99"/>
      <c r="W97" s="6"/>
      <c r="X97" s="6"/>
      <c r="Y97" s="6"/>
      <c r="Z97" s="6"/>
      <c r="AA97" s="6"/>
      <c r="AB97" s="6"/>
    </row>
    <row r="98" spans="1:28" ht="16.5" x14ac:dyDescent="0.25">
      <c r="A98" s="2601"/>
      <c r="B98" s="2629" t="s">
        <v>2</v>
      </c>
      <c r="C98" s="2630">
        <v>1</v>
      </c>
      <c r="D98" s="2630"/>
      <c r="E98" s="2631">
        <v>12.5</v>
      </c>
      <c r="F98" s="2631"/>
      <c r="G98" s="259"/>
      <c r="H98" s="2632">
        <v>3</v>
      </c>
      <c r="I98" s="2632"/>
      <c r="J98" s="726"/>
      <c r="K98" s="2633">
        <f>(((E98/2)*(E98/2)*PI()*C98))</f>
        <v>122.7184630308513</v>
      </c>
      <c r="L98" s="2634"/>
      <c r="M98" s="6"/>
      <c r="N98" s="2602"/>
      <c r="O98" s="469"/>
      <c r="P98" s="98" t="s">
        <v>340</v>
      </c>
      <c r="Q98" s="98"/>
      <c r="R98" s="98"/>
      <c r="S98" s="98"/>
      <c r="T98" s="98"/>
      <c r="U98" s="98"/>
      <c r="V98" s="99"/>
      <c r="W98" s="6"/>
      <c r="X98" s="6"/>
      <c r="Y98" s="6"/>
      <c r="Z98" s="6"/>
      <c r="AA98" s="6"/>
      <c r="AB98" s="6"/>
    </row>
    <row r="99" spans="1:28" ht="16.5" x14ac:dyDescent="0.25">
      <c r="A99" s="2601"/>
      <c r="B99" s="2629"/>
      <c r="C99" s="2630"/>
      <c r="D99" s="2630"/>
      <c r="E99" s="2631"/>
      <c r="F99" s="2631"/>
      <c r="G99" s="259"/>
      <c r="H99" s="2632"/>
      <c r="I99" s="2632"/>
      <c r="J99" s="726"/>
      <c r="K99" s="2633"/>
      <c r="L99" s="2634"/>
      <c r="M99" s="6"/>
      <c r="N99" s="2602"/>
      <c r="O99" s="469"/>
      <c r="P99" s="98" t="s">
        <v>341</v>
      </c>
      <c r="Q99" s="98"/>
      <c r="R99" s="98"/>
      <c r="S99" s="98"/>
      <c r="T99" s="98"/>
      <c r="U99" s="98"/>
      <c r="V99" s="99"/>
      <c r="W99" s="6"/>
      <c r="X99" s="6"/>
      <c r="Y99" s="6"/>
      <c r="Z99" s="6"/>
      <c r="AA99" s="6"/>
      <c r="AB99" s="6"/>
    </row>
    <row r="100" spans="1:28" ht="16.5" x14ac:dyDescent="0.25">
      <c r="A100" s="2601"/>
      <c r="B100" s="2609" t="s">
        <v>259</v>
      </c>
      <c r="C100" s="2610"/>
      <c r="D100" s="2610"/>
      <c r="E100" s="2610"/>
      <c r="F100" s="2610"/>
      <c r="G100" s="2610"/>
      <c r="H100" s="2610"/>
      <c r="I100" s="2610"/>
      <c r="J100" s="2610"/>
      <c r="K100" s="260"/>
      <c r="L100" s="218"/>
      <c r="M100" s="6"/>
      <c r="N100" s="2602"/>
      <c r="O100" s="469"/>
      <c r="P100" s="98" t="s">
        <v>342</v>
      </c>
      <c r="Q100" s="98"/>
      <c r="R100" s="98"/>
      <c r="S100" s="98"/>
      <c r="T100" s="98"/>
      <c r="U100" s="98"/>
      <c r="V100" s="99"/>
      <c r="W100" s="6"/>
      <c r="X100" s="6"/>
      <c r="Y100" s="6"/>
      <c r="Z100" s="6"/>
      <c r="AA100" s="6"/>
      <c r="AB100" s="6"/>
    </row>
    <row r="101" spans="1:28" ht="16.5" x14ac:dyDescent="0.25">
      <c r="A101" s="2601"/>
      <c r="B101" s="694"/>
      <c r="C101" s="695"/>
      <c r="D101" s="695"/>
      <c r="E101" s="695"/>
      <c r="F101" s="695"/>
      <c r="G101" s="695"/>
      <c r="H101" s="695"/>
      <c r="I101" s="695"/>
      <c r="J101" s="695"/>
      <c r="K101" s="260"/>
      <c r="L101" s="218"/>
      <c r="M101" s="6"/>
      <c r="N101" s="2602"/>
      <c r="O101" s="469"/>
      <c r="P101" s="98" t="s">
        <v>343</v>
      </c>
      <c r="Q101" s="98"/>
      <c r="R101" s="98"/>
      <c r="S101" s="98"/>
      <c r="T101" s="98"/>
      <c r="U101" s="98"/>
      <c r="V101" s="99"/>
      <c r="W101" s="6"/>
      <c r="X101" s="6"/>
      <c r="Y101" s="6"/>
      <c r="Z101" s="6"/>
      <c r="AA101" s="6"/>
      <c r="AB101" s="6"/>
    </row>
    <row r="102" spans="1:28" x14ac:dyDescent="0.25">
      <c r="A102" s="2601"/>
      <c r="B102" s="261" t="s">
        <v>177</v>
      </c>
      <c r="C102" s="262"/>
      <c r="D102" s="42"/>
      <c r="E102" s="262"/>
      <c r="F102" s="42"/>
      <c r="G102" s="262"/>
      <c r="H102" s="262"/>
      <c r="I102" s="42"/>
      <c r="J102" s="262"/>
      <c r="K102" s="262"/>
      <c r="L102" s="218"/>
      <c r="M102" s="6"/>
      <c r="N102" s="2602"/>
      <c r="O102" s="469"/>
      <c r="P102" s="98"/>
      <c r="Q102" s="98"/>
      <c r="R102" s="98"/>
      <c r="S102" s="98"/>
      <c r="T102" s="98"/>
      <c r="U102" s="98"/>
      <c r="V102" s="99"/>
      <c r="W102" s="6"/>
      <c r="X102" s="6"/>
      <c r="Y102" s="6"/>
      <c r="Z102" s="6"/>
      <c r="AA102" s="6"/>
      <c r="AB102" s="6"/>
    </row>
    <row r="103" spans="1:28" x14ac:dyDescent="0.25">
      <c r="A103" s="2601"/>
      <c r="B103" s="693" t="s">
        <v>1</v>
      </c>
      <c r="C103" s="223" t="s">
        <v>265</v>
      </c>
      <c r="D103" s="263"/>
      <c r="E103" s="263"/>
      <c r="F103" s="263"/>
      <c r="G103" s="263"/>
      <c r="H103" s="263"/>
      <c r="I103" s="263"/>
      <c r="J103" s="263"/>
      <c r="K103" s="263"/>
      <c r="L103" s="264"/>
      <c r="M103" s="6"/>
      <c r="N103" s="2602"/>
      <c r="O103" s="470" t="s">
        <v>199</v>
      </c>
      <c r="P103" s="471"/>
      <c r="Q103" s="471"/>
      <c r="R103" s="472"/>
      <c r="S103" s="472"/>
      <c r="T103" s="472"/>
      <c r="U103" s="472"/>
      <c r="V103" s="473"/>
      <c r="W103" s="6"/>
      <c r="X103" s="6"/>
      <c r="Y103" s="6"/>
      <c r="Z103" s="6"/>
      <c r="AA103" s="6"/>
      <c r="AB103" s="6"/>
    </row>
    <row r="104" spans="1:28" x14ac:dyDescent="0.25">
      <c r="A104" s="2601"/>
      <c r="B104" s="105"/>
      <c r="C104" s="263"/>
      <c r="D104" s="263"/>
      <c r="E104" s="263"/>
      <c r="F104" s="263"/>
      <c r="G104" s="263"/>
      <c r="H104" s="263"/>
      <c r="I104" s="263"/>
      <c r="J104" s="263"/>
      <c r="K104" s="263"/>
      <c r="L104" s="264"/>
      <c r="M104" s="6"/>
      <c r="N104" s="2602"/>
      <c r="O104" s="2611" t="s">
        <v>200</v>
      </c>
      <c r="P104" s="2612"/>
      <c r="Q104" s="2612"/>
      <c r="R104" s="2612"/>
      <c r="S104" s="2612"/>
      <c r="T104" s="2612"/>
      <c r="U104" s="2612"/>
      <c r="V104" s="2613"/>
      <c r="W104" s="6"/>
      <c r="X104" s="6"/>
      <c r="Y104" s="6"/>
      <c r="Z104" s="6"/>
      <c r="AA104" s="6"/>
      <c r="AB104" s="6"/>
    </row>
    <row r="105" spans="1:28" x14ac:dyDescent="0.25">
      <c r="A105" s="2601"/>
      <c r="B105" s="2618" t="s">
        <v>2</v>
      </c>
      <c r="C105" s="2619" t="s">
        <v>266</v>
      </c>
      <c r="D105" s="2619"/>
      <c r="E105" s="2619"/>
      <c r="F105" s="2619"/>
      <c r="G105" s="2619"/>
      <c r="H105" s="2619"/>
      <c r="I105" s="2619"/>
      <c r="J105" s="2619"/>
      <c r="K105" s="2619"/>
      <c r="L105" s="2620"/>
      <c r="M105" s="6"/>
      <c r="N105" s="2602"/>
      <c r="O105" s="2614"/>
      <c r="P105" s="2615"/>
      <c r="Q105" s="2615"/>
      <c r="R105" s="2615"/>
      <c r="S105" s="2615"/>
      <c r="T105" s="2615"/>
      <c r="U105" s="2616"/>
      <c r="V105" s="2617"/>
      <c r="W105" s="6"/>
      <c r="X105" s="6"/>
      <c r="Y105" s="6"/>
      <c r="Z105" s="6"/>
      <c r="AA105" s="6"/>
      <c r="AB105" s="6"/>
    </row>
    <row r="106" spans="1:28" x14ac:dyDescent="0.25">
      <c r="A106" s="2601"/>
      <c r="B106" s="2618"/>
      <c r="C106" s="2619"/>
      <c r="D106" s="2619"/>
      <c r="E106" s="2619"/>
      <c r="F106" s="2619"/>
      <c r="G106" s="2619"/>
      <c r="H106" s="2619"/>
      <c r="I106" s="2619"/>
      <c r="J106" s="2619"/>
      <c r="K106" s="2619"/>
      <c r="L106" s="2620"/>
      <c r="M106" s="6"/>
      <c r="N106" s="6"/>
      <c r="O106" s="6"/>
      <c r="P106" s="6"/>
      <c r="Q106" s="6"/>
      <c r="R106" s="6"/>
      <c r="S106" s="6"/>
      <c r="T106" s="6"/>
      <c r="U106" s="6"/>
      <c r="V106" s="6"/>
      <c r="W106" s="6"/>
      <c r="X106" s="6"/>
      <c r="Y106" s="6"/>
      <c r="Z106" s="6"/>
      <c r="AA106" s="6"/>
      <c r="AB106" s="6"/>
    </row>
    <row r="107" spans="1:28" x14ac:dyDescent="0.25">
      <c r="A107" s="2601"/>
      <c r="B107" s="105"/>
      <c r="C107" s="265"/>
      <c r="D107" s="6"/>
      <c r="E107" s="265"/>
      <c r="F107" s="6"/>
      <c r="G107" s="265"/>
      <c r="H107" s="265"/>
      <c r="I107" s="6"/>
      <c r="J107" s="265"/>
      <c r="K107" s="265"/>
      <c r="L107" s="241"/>
      <c r="M107" s="6"/>
      <c r="N107" s="6"/>
      <c r="O107" s="6"/>
      <c r="P107" s="6"/>
      <c r="Q107" s="6"/>
      <c r="R107" s="6"/>
      <c r="S107" s="6"/>
      <c r="T107" s="6"/>
      <c r="U107" s="6"/>
      <c r="V107" s="6"/>
      <c r="W107" s="6"/>
      <c r="X107" s="6"/>
      <c r="Y107" s="6"/>
      <c r="Z107" s="6"/>
      <c r="AA107" s="6"/>
      <c r="AB107" s="6"/>
    </row>
    <row r="108" spans="1:28" x14ac:dyDescent="0.25">
      <c r="A108" s="2601"/>
      <c r="B108" s="2621" t="s">
        <v>267</v>
      </c>
      <c r="C108" s="2622"/>
      <c r="D108" s="2622"/>
      <c r="E108" s="2622"/>
      <c r="F108" s="2622"/>
      <c r="G108" s="2622"/>
      <c r="H108" s="2622"/>
      <c r="I108" s="2622"/>
      <c r="J108" s="2622"/>
      <c r="K108" s="2622"/>
      <c r="L108" s="2623"/>
      <c r="M108" s="6"/>
      <c r="N108" s="6"/>
      <c r="O108" s="6"/>
      <c r="P108" s="6"/>
      <c r="Q108" s="6"/>
      <c r="R108" s="6"/>
      <c r="S108" s="6"/>
      <c r="T108" s="6"/>
      <c r="U108" s="6"/>
      <c r="V108" s="6"/>
      <c r="W108" s="6"/>
      <c r="X108" s="6"/>
      <c r="Y108" s="6"/>
      <c r="Z108" s="6"/>
      <c r="AA108" s="6"/>
      <c r="AB108" s="6"/>
    </row>
    <row r="109" spans="1:28" x14ac:dyDescent="0.25">
      <c r="A109" s="2601"/>
      <c r="B109" s="2624" t="s">
        <v>268</v>
      </c>
      <c r="C109" s="2062"/>
      <c r="D109" s="2062"/>
      <c r="E109" s="2062"/>
      <c r="F109" s="2062"/>
      <c r="G109" s="2062"/>
      <c r="H109" s="2062"/>
      <c r="I109" s="2062"/>
      <c r="J109" s="2062"/>
      <c r="K109" s="2062"/>
      <c r="L109" s="2625"/>
      <c r="M109" s="6"/>
      <c r="N109" s="6"/>
      <c r="O109" s="6"/>
      <c r="P109" s="6"/>
      <c r="Q109" s="6"/>
      <c r="R109" s="6"/>
      <c r="S109" s="6"/>
      <c r="T109" s="6"/>
      <c r="U109" s="6"/>
      <c r="V109" s="6"/>
      <c r="W109" s="6"/>
      <c r="X109" s="6"/>
      <c r="Y109" s="6"/>
      <c r="Z109" s="6"/>
      <c r="AA109" s="6"/>
      <c r="AB109" s="6"/>
    </row>
    <row r="110" spans="1:28" x14ac:dyDescent="0.25">
      <c r="A110" s="2601"/>
      <c r="B110" s="2624"/>
      <c r="C110" s="2062"/>
      <c r="D110" s="2062"/>
      <c r="E110" s="2062"/>
      <c r="F110" s="2062"/>
      <c r="G110" s="2062"/>
      <c r="H110" s="2062"/>
      <c r="I110" s="2062"/>
      <c r="J110" s="2062"/>
      <c r="K110" s="2062"/>
      <c r="L110" s="2625"/>
      <c r="M110" s="6"/>
      <c r="N110" s="6"/>
      <c r="O110" s="6"/>
      <c r="P110" s="6"/>
      <c r="Q110" s="6"/>
      <c r="R110" s="6"/>
      <c r="S110" s="6"/>
      <c r="T110" s="6"/>
      <c r="U110" s="6"/>
      <c r="V110" s="6"/>
      <c r="W110" s="6"/>
      <c r="X110" s="6"/>
      <c r="Y110" s="6"/>
      <c r="Z110" s="6"/>
      <c r="AA110" s="6"/>
      <c r="AB110" s="6"/>
    </row>
    <row r="111" spans="1:28" x14ac:dyDescent="0.25">
      <c r="A111" s="2601"/>
      <c r="B111" s="266"/>
      <c r="C111" s="267"/>
      <c r="D111" s="267"/>
      <c r="E111" s="267"/>
      <c r="F111" s="267"/>
      <c r="G111" s="267"/>
      <c r="H111" s="267"/>
      <c r="I111" s="267"/>
      <c r="J111" s="267"/>
      <c r="K111" s="267"/>
      <c r="L111" s="268"/>
      <c r="M111" s="6"/>
      <c r="N111" s="6"/>
      <c r="O111" s="6"/>
      <c r="P111" s="6"/>
      <c r="Q111" s="6"/>
      <c r="R111" s="6"/>
      <c r="S111" s="6"/>
      <c r="T111" s="6"/>
      <c r="U111" s="6"/>
      <c r="V111" s="6"/>
      <c r="W111" s="6"/>
      <c r="X111" s="6"/>
      <c r="Y111" s="6"/>
      <c r="Z111" s="6"/>
      <c r="AA111" s="6"/>
      <c r="AB111" s="6"/>
    </row>
    <row r="112" spans="1:28" x14ac:dyDescent="0.25">
      <c r="A112" s="2601"/>
      <c r="B112" s="269" t="s">
        <v>199</v>
      </c>
      <c r="C112" s="270"/>
      <c r="D112" s="42"/>
      <c r="E112" s="270"/>
      <c r="F112" s="42"/>
      <c r="G112" s="270"/>
      <c r="H112" s="270"/>
      <c r="I112" s="42"/>
      <c r="J112" s="270"/>
      <c r="K112" s="270"/>
      <c r="L112" s="218"/>
      <c r="M112" s="6"/>
      <c r="N112" s="6"/>
      <c r="O112" s="6"/>
      <c r="P112" s="6"/>
      <c r="Q112" s="6"/>
      <c r="R112" s="6"/>
      <c r="S112" s="6"/>
      <c r="T112" s="6"/>
      <c r="U112" s="6"/>
      <c r="V112" s="6"/>
      <c r="W112" s="6"/>
      <c r="X112" s="6"/>
      <c r="Y112" s="6"/>
      <c r="Z112" s="6"/>
      <c r="AA112" s="6"/>
      <c r="AB112" s="6"/>
    </row>
    <row r="113" spans="1:28" x14ac:dyDescent="0.25">
      <c r="A113" s="2601"/>
      <c r="B113" s="2645" t="s">
        <v>200</v>
      </c>
      <c r="C113" s="2646"/>
      <c r="D113" s="2646"/>
      <c r="E113" s="2646"/>
      <c r="F113" s="2646"/>
      <c r="G113" s="2646"/>
      <c r="H113" s="2646"/>
      <c r="I113" s="2646"/>
      <c r="J113" s="2646"/>
      <c r="K113" s="2646"/>
      <c r="L113" s="2647"/>
      <c r="M113" s="6"/>
      <c r="N113" s="6"/>
      <c r="O113" s="6"/>
      <c r="P113" s="6"/>
      <c r="Q113" s="6"/>
      <c r="R113" s="6"/>
      <c r="S113" s="6"/>
      <c r="T113" s="6"/>
      <c r="U113" s="6"/>
      <c r="V113" s="6"/>
      <c r="W113" s="6"/>
      <c r="X113" s="6"/>
      <c r="Y113" s="6"/>
      <c r="Z113" s="6"/>
      <c r="AA113" s="6"/>
      <c r="AB113" s="6"/>
    </row>
    <row r="114" spans="1:28" x14ac:dyDescent="0.25">
      <c r="A114" s="2601"/>
      <c r="B114" s="2645"/>
      <c r="C114" s="2646"/>
      <c r="D114" s="2646"/>
      <c r="E114" s="2646"/>
      <c r="F114" s="2646"/>
      <c r="G114" s="2646"/>
      <c r="H114" s="2646"/>
      <c r="I114" s="2646"/>
      <c r="J114" s="2646"/>
      <c r="K114" s="2646"/>
      <c r="L114" s="2647"/>
      <c r="M114" s="6"/>
      <c r="N114" s="6"/>
      <c r="O114" s="6"/>
      <c r="P114" s="6"/>
      <c r="Q114" s="6"/>
      <c r="R114" s="6"/>
      <c r="S114" s="6"/>
      <c r="T114" s="6"/>
      <c r="U114" s="6"/>
      <c r="V114" s="6"/>
      <c r="W114" s="6"/>
      <c r="X114" s="6"/>
      <c r="Y114" s="6"/>
      <c r="Z114" s="6"/>
      <c r="AA114" s="6"/>
      <c r="AB114" s="6"/>
    </row>
    <row r="115" spans="1:28" x14ac:dyDescent="0.25">
      <c r="A115" s="2601"/>
      <c r="B115" s="248" t="s">
        <v>96</v>
      </c>
      <c r="C115" s="212"/>
      <c r="D115" s="42"/>
      <c r="E115" s="213"/>
      <c r="F115" s="42"/>
      <c r="G115" s="213"/>
      <c r="H115" s="213"/>
      <c r="I115" s="42"/>
      <c r="J115" s="213"/>
      <c r="K115" s="213"/>
      <c r="L115" s="218"/>
      <c r="M115" s="6"/>
      <c r="N115" s="6"/>
      <c r="O115" s="6"/>
      <c r="P115" s="6"/>
      <c r="Q115" s="6"/>
      <c r="R115" s="6"/>
      <c r="S115" s="6"/>
      <c r="T115" s="6"/>
      <c r="U115" s="6"/>
      <c r="V115" s="6"/>
      <c r="W115" s="6"/>
      <c r="X115" s="6"/>
      <c r="Y115" s="6"/>
      <c r="Z115" s="6"/>
      <c r="AA115" s="6"/>
      <c r="AB115" s="6"/>
    </row>
    <row r="116" spans="1:28" x14ac:dyDescent="0.25">
      <c r="A116" s="2601"/>
      <c r="B116" s="248" t="s">
        <v>258</v>
      </c>
      <c r="C116" s="212"/>
      <c r="D116" s="42"/>
      <c r="E116" s="213"/>
      <c r="F116" s="42"/>
      <c r="G116" s="213"/>
      <c r="H116" s="213"/>
      <c r="I116" s="42"/>
      <c r="J116" s="213"/>
      <c r="K116" s="213"/>
      <c r="L116" s="218"/>
      <c r="M116" s="6"/>
      <c r="N116" s="6"/>
      <c r="O116" s="6"/>
      <c r="P116" s="6"/>
      <c r="Q116" s="6"/>
      <c r="R116" s="6"/>
      <c r="S116" s="6"/>
      <c r="T116" s="6"/>
      <c r="U116" s="6"/>
      <c r="V116" s="6"/>
      <c r="W116" s="6"/>
      <c r="X116" s="6"/>
      <c r="Y116" s="6"/>
      <c r="Z116" s="6"/>
      <c r="AA116" s="6"/>
      <c r="AB116" s="6"/>
    </row>
    <row r="117" spans="1:28" x14ac:dyDescent="0.25">
      <c r="A117" s="2601"/>
      <c r="B117" s="1958" t="s">
        <v>9</v>
      </c>
      <c r="C117" s="1959"/>
      <c r="D117" s="1959"/>
      <c r="E117" s="1959"/>
      <c r="F117" s="1959"/>
      <c r="G117" s="1959"/>
      <c r="H117" s="1959"/>
      <c r="I117" s="1959"/>
      <c r="J117" s="1959"/>
      <c r="K117" s="1959"/>
      <c r="L117" s="1960"/>
      <c r="M117" s="6"/>
      <c r="N117" s="6"/>
      <c r="O117" s="6"/>
      <c r="P117" s="6"/>
      <c r="Q117" s="6"/>
      <c r="R117" s="6"/>
      <c r="S117" s="6"/>
      <c r="T117" s="6"/>
      <c r="U117" s="6"/>
      <c r="V117" s="6"/>
      <c r="W117" s="6"/>
      <c r="X117" s="6"/>
      <c r="Y117" s="6"/>
      <c r="Z117" s="6"/>
      <c r="AA117" s="6"/>
      <c r="AB117" s="6"/>
    </row>
    <row r="118" spans="1:28" ht="15.75" thickBot="1" x14ac:dyDescent="0.3">
      <c r="A118" s="2601"/>
      <c r="B118" s="1961"/>
      <c r="C118" s="1962"/>
      <c r="D118" s="1962"/>
      <c r="E118" s="1962"/>
      <c r="F118" s="1962"/>
      <c r="G118" s="1962"/>
      <c r="H118" s="1962"/>
      <c r="I118" s="1962"/>
      <c r="J118" s="1962"/>
      <c r="K118" s="1962"/>
      <c r="L118" s="1963"/>
      <c r="M118" s="6"/>
      <c r="N118" s="6"/>
      <c r="O118" s="6"/>
      <c r="P118" s="6"/>
      <c r="Q118" s="6"/>
      <c r="R118" s="6"/>
      <c r="S118" s="6"/>
      <c r="T118" s="6"/>
      <c r="U118" s="6"/>
      <c r="V118" s="6"/>
      <c r="W118" s="6"/>
      <c r="X118" s="6"/>
      <c r="Y118" s="6"/>
      <c r="Z118" s="6"/>
      <c r="AA118" s="6"/>
      <c r="AB118" s="6"/>
    </row>
    <row r="119" spans="1:28" ht="15.75" thickBot="1" x14ac:dyDescent="0.3">
      <c r="A119" s="254"/>
      <c r="B119" s="254"/>
      <c r="C119" s="254"/>
      <c r="D119" s="42"/>
      <c r="E119" s="254"/>
      <c r="F119" s="42"/>
      <c r="G119" s="254"/>
      <c r="H119" s="42"/>
      <c r="I119" s="254"/>
      <c r="J119" s="42"/>
      <c r="K119" s="254"/>
      <c r="L119" s="42"/>
      <c r="M119" s="6"/>
      <c r="N119" s="6"/>
      <c r="O119" s="6"/>
      <c r="P119" s="6"/>
      <c r="Q119" s="6"/>
      <c r="R119" s="6"/>
      <c r="S119" s="6"/>
      <c r="T119" s="6"/>
      <c r="U119" s="6"/>
      <c r="V119" s="6"/>
      <c r="W119" s="6"/>
      <c r="X119" s="6"/>
      <c r="Y119" s="6"/>
      <c r="Z119" s="6"/>
      <c r="AA119" s="6"/>
      <c r="AB119" s="6"/>
    </row>
    <row r="120" spans="1:28" x14ac:dyDescent="0.25">
      <c r="A120" s="9" t="s">
        <v>0</v>
      </c>
      <c r="B120" s="1850" t="s">
        <v>250</v>
      </c>
      <c r="C120" s="1851"/>
      <c r="D120" s="1851"/>
      <c r="E120" s="1851"/>
      <c r="F120" s="1851"/>
      <c r="G120" s="1851"/>
      <c r="I120" s="2112" t="s">
        <v>0</v>
      </c>
      <c r="J120" s="1863" t="s">
        <v>256</v>
      </c>
      <c r="K120" s="1864"/>
      <c r="L120" s="1864"/>
      <c r="M120" s="1864"/>
      <c r="N120" s="1864"/>
      <c r="O120" s="1864"/>
      <c r="P120" s="1865"/>
    </row>
    <row r="121" spans="1:28" x14ac:dyDescent="0.25">
      <c r="A121" s="2720" t="s">
        <v>297</v>
      </c>
      <c r="B121" s="1850"/>
      <c r="C121" s="1851"/>
      <c r="D121" s="1851"/>
      <c r="E121" s="1851"/>
      <c r="F121" s="1851"/>
      <c r="G121" s="1851"/>
      <c r="I121" s="2113"/>
      <c r="J121" s="1866"/>
      <c r="K121" s="1867"/>
      <c r="L121" s="1867"/>
      <c r="M121" s="1867"/>
      <c r="N121" s="1867"/>
      <c r="O121" s="1867"/>
      <c r="P121" s="1868"/>
    </row>
    <row r="122" spans="1:28" x14ac:dyDescent="0.25">
      <c r="A122" s="2720"/>
      <c r="B122" s="1850"/>
      <c r="C122" s="1851"/>
      <c r="D122" s="1851"/>
      <c r="E122" s="1851"/>
      <c r="F122" s="1851"/>
      <c r="G122" s="1851"/>
      <c r="I122" s="2080" t="s">
        <v>256</v>
      </c>
      <c r="J122" s="1869"/>
      <c r="K122" s="1867"/>
      <c r="L122" s="1867"/>
      <c r="M122" s="1867"/>
      <c r="N122" s="1867"/>
      <c r="O122" s="1867"/>
      <c r="P122" s="1868"/>
    </row>
    <row r="123" spans="1:28" x14ac:dyDescent="0.25">
      <c r="A123" s="2720"/>
      <c r="B123" s="2648" t="s">
        <v>119</v>
      </c>
      <c r="C123" s="2380" t="s">
        <v>118</v>
      </c>
      <c r="D123" s="2649" t="s">
        <v>243</v>
      </c>
      <c r="E123" s="2650"/>
      <c r="F123" s="2376" t="s">
        <v>136</v>
      </c>
      <c r="G123" s="2570"/>
      <c r="I123" s="2080"/>
      <c r="J123" s="2635" t="s">
        <v>323</v>
      </c>
      <c r="K123" s="2636"/>
      <c r="L123" s="2636"/>
      <c r="M123" s="2636"/>
      <c r="N123" s="2636"/>
      <c r="O123" s="2636"/>
      <c r="P123" s="2637"/>
    </row>
    <row r="124" spans="1:28" x14ac:dyDescent="0.25">
      <c r="A124" s="2720"/>
      <c r="B124" s="2648"/>
      <c r="C124" s="2380"/>
      <c r="D124" s="2649"/>
      <c r="E124" s="2650"/>
      <c r="F124" s="2376"/>
      <c r="G124" s="2570"/>
      <c r="I124" s="2080"/>
      <c r="J124" s="2635"/>
      <c r="K124" s="2636"/>
      <c r="L124" s="2636"/>
      <c r="M124" s="2636"/>
      <c r="N124" s="2636"/>
      <c r="O124" s="2636"/>
      <c r="P124" s="2637"/>
    </row>
    <row r="125" spans="1:28" x14ac:dyDescent="0.25">
      <c r="A125" s="2720"/>
      <c r="B125" s="2648"/>
      <c r="C125" s="2380"/>
      <c r="D125" s="2638" t="s">
        <v>137</v>
      </c>
      <c r="E125" s="2639" t="s">
        <v>251</v>
      </c>
      <c r="F125" s="2640" t="s">
        <v>138</v>
      </c>
      <c r="G125" s="2641" t="s">
        <v>139</v>
      </c>
      <c r="I125" s="2080"/>
      <c r="J125" s="453" t="s">
        <v>324</v>
      </c>
      <c r="K125" s="454"/>
      <c r="L125" s="454"/>
      <c r="M125" s="454"/>
      <c r="N125" s="454"/>
      <c r="O125" s="454"/>
      <c r="P125" s="455"/>
    </row>
    <row r="126" spans="1:28" x14ac:dyDescent="0.25">
      <c r="A126" s="2720"/>
      <c r="B126" s="2648"/>
      <c r="C126" s="2380"/>
      <c r="D126" s="2638"/>
      <c r="E126" s="2639"/>
      <c r="F126" s="2640"/>
      <c r="G126" s="2641"/>
      <c r="I126" s="2080"/>
      <c r="J126" s="2642" t="s">
        <v>1</v>
      </c>
      <c r="K126" s="2643"/>
      <c r="L126" s="2643"/>
      <c r="M126" s="2643"/>
      <c r="N126" s="2643"/>
      <c r="O126" s="2643"/>
      <c r="P126" s="2644"/>
    </row>
    <row r="127" spans="1:28" ht="15.75" x14ac:dyDescent="0.25">
      <c r="A127" s="2720"/>
      <c r="B127" s="2659" t="s">
        <v>298</v>
      </c>
      <c r="C127" s="2660"/>
      <c r="D127" s="2660"/>
      <c r="E127" s="2660"/>
      <c r="F127" s="2660"/>
      <c r="G127" s="2661"/>
      <c r="I127" s="2080"/>
      <c r="J127" s="2662" t="s">
        <v>119</v>
      </c>
      <c r="K127" s="2119" t="s">
        <v>118</v>
      </c>
      <c r="L127" s="2417" t="s">
        <v>120</v>
      </c>
      <c r="M127" s="2418" t="s">
        <v>164</v>
      </c>
      <c r="N127" s="2418"/>
      <c r="O127" s="2263" t="s">
        <v>245</v>
      </c>
      <c r="P127" s="2297" t="s">
        <v>257</v>
      </c>
    </row>
    <row r="128" spans="1:28" x14ac:dyDescent="0.25">
      <c r="A128" s="2720"/>
      <c r="B128" s="2651">
        <v>1</v>
      </c>
      <c r="C128" s="2652">
        <v>7</v>
      </c>
      <c r="D128" s="2653">
        <v>1</v>
      </c>
      <c r="E128" s="2654">
        <f>(D128/F128)*G128</f>
        <v>1</v>
      </c>
      <c r="F128" s="2655">
        <f>(((C128/2)*(C128/2)*PI()))</f>
        <v>38.484510006474963</v>
      </c>
      <c r="G128" s="2656">
        <f>F128*B128</f>
        <v>38.484510006474963</v>
      </c>
      <c r="I128" s="2080"/>
      <c r="J128" s="2662"/>
      <c r="K128" s="2119"/>
      <c r="L128" s="2417"/>
      <c r="M128" s="2418"/>
      <c r="N128" s="2418"/>
      <c r="O128" s="2263"/>
      <c r="P128" s="2297"/>
    </row>
    <row r="129" spans="1:16" ht="15.75" x14ac:dyDescent="0.25">
      <c r="A129" s="2720"/>
      <c r="B129" s="2651"/>
      <c r="C129" s="2652"/>
      <c r="D129" s="2653"/>
      <c r="E129" s="2654"/>
      <c r="F129" s="2655"/>
      <c r="G129" s="2656"/>
      <c r="I129" s="2080"/>
      <c r="J129" s="2657">
        <v>1</v>
      </c>
      <c r="K129" s="2658">
        <v>12.5</v>
      </c>
      <c r="L129" s="2658">
        <v>4.5</v>
      </c>
      <c r="M129" s="2437">
        <v>3</v>
      </c>
      <c r="N129" s="456"/>
      <c r="O129" s="2424">
        <f>(((K129/2)*(K129/2)*PI()*J129))</f>
        <v>122.7184630308513</v>
      </c>
      <c r="P129" s="2663">
        <f>(((K129/2)*(K129/2)*PI()*L129)*J129)</f>
        <v>552.23308363883086</v>
      </c>
    </row>
    <row r="130" spans="1:16" ht="15.75" x14ac:dyDescent="0.25">
      <c r="A130" s="2720"/>
      <c r="B130" s="2664" t="s">
        <v>299</v>
      </c>
      <c r="C130" s="2665"/>
      <c r="D130" s="2665"/>
      <c r="E130" s="2665"/>
      <c r="F130" s="2665"/>
      <c r="G130" s="2666"/>
      <c r="I130" s="2080"/>
      <c r="J130" s="2657"/>
      <c r="K130" s="2658"/>
      <c r="L130" s="2658"/>
      <c r="M130" s="2437"/>
      <c r="N130" s="456"/>
      <c r="O130" s="2424"/>
      <c r="P130" s="2663"/>
    </row>
    <row r="131" spans="1:16" ht="15.75" x14ac:dyDescent="0.25">
      <c r="A131" s="2720"/>
      <c r="B131" s="2651">
        <v>1</v>
      </c>
      <c r="C131" s="2652">
        <v>9</v>
      </c>
      <c r="D131" s="2667">
        <v>1</v>
      </c>
      <c r="E131" s="2668">
        <f>(D131/F131)*G131</f>
        <v>1</v>
      </c>
      <c r="F131" s="2655">
        <f>(((C131/2)*(C131/2)*PI()))</f>
        <v>63.617251235193308</v>
      </c>
      <c r="G131" s="2656">
        <f>F131*B131</f>
        <v>63.617251235193308</v>
      </c>
      <c r="I131" s="2080"/>
      <c r="J131" s="700"/>
      <c r="K131" s="199"/>
      <c r="L131" s="684"/>
      <c r="M131" s="2418"/>
      <c r="N131" s="2418"/>
      <c r="O131" s="42"/>
      <c r="P131" s="457" t="s">
        <v>348</v>
      </c>
    </row>
    <row r="132" spans="1:16" ht="15.75" x14ac:dyDescent="0.25">
      <c r="A132" s="2720"/>
      <c r="B132" s="2651"/>
      <c r="C132" s="2652"/>
      <c r="D132" s="2667"/>
      <c r="E132" s="2668"/>
      <c r="F132" s="2655"/>
      <c r="G132" s="2656"/>
      <c r="I132" s="2080"/>
      <c r="J132" s="700"/>
      <c r="K132" s="199"/>
      <c r="L132" s="684"/>
      <c r="M132" s="680"/>
      <c r="N132" s="680"/>
      <c r="O132" s="42"/>
      <c r="P132" s="457"/>
    </row>
    <row r="133" spans="1:16" x14ac:dyDescent="0.25">
      <c r="A133" s="2720"/>
      <c r="B133" s="2651">
        <v>1</v>
      </c>
      <c r="C133" s="2652">
        <v>12</v>
      </c>
      <c r="D133" s="2667">
        <v>2</v>
      </c>
      <c r="E133" s="2668">
        <f>(D133/F133)*G133</f>
        <v>2</v>
      </c>
      <c r="F133" s="2655">
        <f>(((C133/2)*(C133/2)*PI()))</f>
        <v>113.09733552923255</v>
      </c>
      <c r="G133" s="2656">
        <f>F133*B133</f>
        <v>113.09733552923255</v>
      </c>
      <c r="I133" s="2080"/>
      <c r="J133" s="2651">
        <v>1</v>
      </c>
      <c r="K133" s="1935">
        <v>32.5</v>
      </c>
      <c r="L133" s="1936">
        <v>8</v>
      </c>
      <c r="M133" s="2669">
        <f>MROUND(N133,1)</f>
        <v>20</v>
      </c>
      <c r="N133" s="2589">
        <f>(M129/O129)*O133</f>
        <v>20.28</v>
      </c>
      <c r="O133" s="2670">
        <f>(((K133/2)*(K133/2)*PI()*J133))</f>
        <v>829.57681008855479</v>
      </c>
      <c r="P133" s="2671">
        <f>(((K133/2)*(K133/2)*PI()*L133)*J133)/M133</f>
        <v>331.83072403542189</v>
      </c>
    </row>
    <row r="134" spans="1:16" x14ac:dyDescent="0.25">
      <c r="A134" s="2720"/>
      <c r="B134" s="2651"/>
      <c r="C134" s="2652"/>
      <c r="D134" s="2667"/>
      <c r="E134" s="2668"/>
      <c r="F134" s="2655"/>
      <c r="G134" s="2656"/>
      <c r="I134" s="2080"/>
      <c r="J134" s="2651"/>
      <c r="K134" s="1935"/>
      <c r="L134" s="1936"/>
      <c r="M134" s="2669"/>
      <c r="N134" s="2589"/>
      <c r="O134" s="2670"/>
      <c r="P134" s="2671"/>
    </row>
    <row r="135" spans="1:16" x14ac:dyDescent="0.25">
      <c r="A135" s="2720"/>
      <c r="B135" s="2651">
        <v>1</v>
      </c>
      <c r="C135" s="2652">
        <v>14</v>
      </c>
      <c r="D135" s="2667">
        <v>3</v>
      </c>
      <c r="E135" s="2668">
        <f>(D135/F135)*G135</f>
        <v>2.9999999999999996</v>
      </c>
      <c r="F135" s="2655">
        <f>(((C135/2)*(C135/2)*PI()))</f>
        <v>153.93804002589985</v>
      </c>
      <c r="G135" s="2656">
        <f>F135*B135</f>
        <v>153.93804002589985</v>
      </c>
      <c r="I135" s="2080"/>
      <c r="J135" s="2672" t="s">
        <v>349</v>
      </c>
      <c r="K135" s="2673"/>
      <c r="L135" s="2673"/>
      <c r="M135" s="2673"/>
      <c r="N135" s="2673"/>
      <c r="O135" s="2673"/>
      <c r="P135" s="2674"/>
    </row>
    <row r="136" spans="1:16" x14ac:dyDescent="0.25">
      <c r="A136" s="2720"/>
      <c r="B136" s="2651"/>
      <c r="C136" s="2652"/>
      <c r="D136" s="2667"/>
      <c r="E136" s="2668"/>
      <c r="F136" s="2655"/>
      <c r="G136" s="2656"/>
      <c r="I136" s="2080"/>
      <c r="J136" s="2672"/>
      <c r="K136" s="2673"/>
      <c r="L136" s="2673"/>
      <c r="M136" s="2673"/>
      <c r="N136" s="2673"/>
      <c r="O136" s="2673"/>
      <c r="P136" s="2674"/>
    </row>
    <row r="137" spans="1:16" ht="15.75" x14ac:dyDescent="0.25">
      <c r="A137" s="2720"/>
      <c r="B137" s="2651">
        <v>5</v>
      </c>
      <c r="C137" s="2652">
        <v>16</v>
      </c>
      <c r="D137" s="2667">
        <v>4</v>
      </c>
      <c r="E137" s="2668">
        <f>(D137/F137)*G137</f>
        <v>20</v>
      </c>
      <c r="F137" s="2655">
        <f>(((C137/2)*(C137/2)*PI()))</f>
        <v>201.06192982974676</v>
      </c>
      <c r="G137" s="2656">
        <f>F137*B137</f>
        <v>1005.3096491487338</v>
      </c>
      <c r="I137" s="2080"/>
      <c r="J137" s="458" t="s">
        <v>328</v>
      </c>
      <c r="K137" s="416"/>
      <c r="L137" s="417"/>
      <c r="M137" s="116"/>
      <c r="N137" s="42"/>
      <c r="O137" s="119"/>
      <c r="P137" s="418"/>
    </row>
    <row r="138" spans="1:16" x14ac:dyDescent="0.25">
      <c r="A138" s="2720"/>
      <c r="B138" s="2651"/>
      <c r="C138" s="2652"/>
      <c r="D138" s="2667"/>
      <c r="E138" s="2668"/>
      <c r="F138" s="2655"/>
      <c r="G138" s="2656"/>
      <c r="I138" s="2080"/>
      <c r="J138" s="2675" t="s">
        <v>119</v>
      </c>
      <c r="K138" s="2676" t="s">
        <v>118</v>
      </c>
      <c r="L138" s="2677" t="s">
        <v>120</v>
      </c>
      <c r="M138" s="2678" t="s">
        <v>164</v>
      </c>
      <c r="N138" s="2679"/>
      <c r="O138" s="2682" t="s">
        <v>228</v>
      </c>
      <c r="P138" s="2684" t="s">
        <v>175</v>
      </c>
    </row>
    <row r="139" spans="1:16" x14ac:dyDescent="0.25">
      <c r="A139" s="2720"/>
      <c r="B139" s="2651">
        <v>1</v>
      </c>
      <c r="C139" s="2652">
        <v>18</v>
      </c>
      <c r="D139" s="2667">
        <v>5</v>
      </c>
      <c r="E139" s="2668">
        <f>(D139/F139)*G139</f>
        <v>5</v>
      </c>
      <c r="F139" s="2655">
        <f>(((C139/2)*(C139/2)*PI()))</f>
        <v>254.46900494077323</v>
      </c>
      <c r="G139" s="2656">
        <f>F139*B139</f>
        <v>254.46900494077323</v>
      </c>
      <c r="I139" s="2080"/>
      <c r="J139" s="2662"/>
      <c r="K139" s="2085"/>
      <c r="L139" s="2086"/>
      <c r="M139" s="2680"/>
      <c r="N139" s="2681"/>
      <c r="O139" s="2683"/>
      <c r="P139" s="2685"/>
    </row>
    <row r="140" spans="1:16" ht="15.75" x14ac:dyDescent="0.25">
      <c r="A140" s="2720"/>
      <c r="B140" s="2651"/>
      <c r="C140" s="2652"/>
      <c r="D140" s="2667"/>
      <c r="E140" s="2668"/>
      <c r="F140" s="2655"/>
      <c r="G140" s="2656"/>
      <c r="I140" s="2080"/>
      <c r="J140" s="712">
        <v>1</v>
      </c>
      <c r="K140" s="724">
        <v>12.5</v>
      </c>
      <c r="L140" s="425">
        <f>L129</f>
        <v>4.5</v>
      </c>
      <c r="M140" s="126">
        <f t="shared" ref="M140:M153" si="0">MROUND(N140,1)</f>
        <v>3</v>
      </c>
      <c r="N140" s="689">
        <f>(M129/O129)*O140</f>
        <v>3</v>
      </c>
      <c r="O140" s="448">
        <f t="shared" ref="O140:O153" si="1">(((K140/2)*(K140/2)*PI()*J140))</f>
        <v>122.7184630308513</v>
      </c>
      <c r="P140" s="459">
        <f t="shared" ref="P140:P153" si="2">(((K140/2)*(K140/2)*PI()*L140)*J140)/M140</f>
        <v>184.07769454627694</v>
      </c>
    </row>
    <row r="141" spans="1:16" ht="15.75" x14ac:dyDescent="0.25">
      <c r="A141" s="2720"/>
      <c r="B141" s="2651">
        <v>1</v>
      </c>
      <c r="C141" s="2652">
        <v>20</v>
      </c>
      <c r="D141" s="2667">
        <v>6</v>
      </c>
      <c r="E141" s="2668">
        <f>(D141/F141)*G141</f>
        <v>6</v>
      </c>
      <c r="F141" s="2655">
        <f>(((C141/2)*(C141/2)*PI()))</f>
        <v>314.15926535897933</v>
      </c>
      <c r="G141" s="2656">
        <f>F141*B141</f>
        <v>314.15926535897933</v>
      </c>
      <c r="I141" s="2080"/>
      <c r="J141" s="712">
        <v>1</v>
      </c>
      <c r="K141" s="724">
        <v>14.5</v>
      </c>
      <c r="L141" s="425">
        <f>L129</f>
        <v>4.5</v>
      </c>
      <c r="M141" s="126">
        <f t="shared" si="0"/>
        <v>4</v>
      </c>
      <c r="N141" s="689">
        <f>(M129/O129)*O141</f>
        <v>4.0367999999999995</v>
      </c>
      <c r="O141" s="448">
        <f t="shared" si="1"/>
        <v>165.1299638543135</v>
      </c>
      <c r="P141" s="459">
        <f t="shared" si="2"/>
        <v>185.77120933610269</v>
      </c>
    </row>
    <row r="142" spans="1:16" ht="15.75" x14ac:dyDescent="0.25">
      <c r="A142" s="2720"/>
      <c r="B142" s="2651"/>
      <c r="C142" s="2652"/>
      <c r="D142" s="2667"/>
      <c r="E142" s="2668"/>
      <c r="F142" s="2655"/>
      <c r="G142" s="2656"/>
      <c r="I142" s="2080"/>
      <c r="J142" s="712">
        <v>1</v>
      </c>
      <c r="K142" s="724">
        <v>16</v>
      </c>
      <c r="L142" s="425">
        <f>L129</f>
        <v>4.5</v>
      </c>
      <c r="M142" s="126">
        <f t="shared" si="0"/>
        <v>5</v>
      </c>
      <c r="N142" s="689">
        <f>(M129/O129)*O142</f>
        <v>4.9151999999999996</v>
      </c>
      <c r="O142" s="448">
        <f t="shared" si="1"/>
        <v>201.06192982974676</v>
      </c>
      <c r="P142" s="459">
        <f t="shared" si="2"/>
        <v>180.95573684677208</v>
      </c>
    </row>
    <row r="143" spans="1:16" ht="15.75" x14ac:dyDescent="0.25">
      <c r="A143" s="2720"/>
      <c r="B143" s="2651">
        <v>1</v>
      </c>
      <c r="C143" s="2652">
        <v>22</v>
      </c>
      <c r="D143" s="2667">
        <v>7</v>
      </c>
      <c r="E143" s="2668">
        <f>(D143/F143)*G143</f>
        <v>7.0000000000000009</v>
      </c>
      <c r="F143" s="2655">
        <f>(((C143/2)*(C143/2)*PI()))</f>
        <v>380.13271108436498</v>
      </c>
      <c r="G143" s="2656">
        <f>F143*B143</f>
        <v>380.13271108436498</v>
      </c>
      <c r="I143" s="2080"/>
      <c r="J143" s="712">
        <v>1</v>
      </c>
      <c r="K143" s="724">
        <v>17.5</v>
      </c>
      <c r="L143" s="425">
        <f>L129</f>
        <v>4.5</v>
      </c>
      <c r="M143" s="126">
        <f t="shared" si="0"/>
        <v>6</v>
      </c>
      <c r="N143" s="689">
        <f>(M129/O129)*O143</f>
        <v>5.88</v>
      </c>
      <c r="O143" s="448">
        <f t="shared" si="1"/>
        <v>240.52818754046854</v>
      </c>
      <c r="P143" s="459">
        <f t="shared" si="2"/>
        <v>180.39614065535139</v>
      </c>
    </row>
    <row r="144" spans="1:16" ht="15.75" x14ac:dyDescent="0.25">
      <c r="A144" s="2720"/>
      <c r="B144" s="2651"/>
      <c r="C144" s="2652"/>
      <c r="D144" s="2667"/>
      <c r="E144" s="2668"/>
      <c r="F144" s="2655"/>
      <c r="G144" s="2656"/>
      <c r="I144" s="2080"/>
      <c r="J144" s="712">
        <v>1</v>
      </c>
      <c r="K144" s="724">
        <v>19</v>
      </c>
      <c r="L144" s="425">
        <f>L129</f>
        <v>4.5</v>
      </c>
      <c r="M144" s="126">
        <f t="shared" si="0"/>
        <v>7</v>
      </c>
      <c r="N144" s="689">
        <f>(M129/O129)*O144</f>
        <v>6.9311999999999996</v>
      </c>
      <c r="O144" s="448">
        <f t="shared" si="1"/>
        <v>283.5287369864788</v>
      </c>
      <c r="P144" s="459">
        <f t="shared" si="2"/>
        <v>182.26847377702208</v>
      </c>
    </row>
    <row r="145" spans="1:16" ht="15.75" x14ac:dyDescent="0.25">
      <c r="A145" s="2720"/>
      <c r="B145" s="2651">
        <v>1</v>
      </c>
      <c r="C145" s="2652">
        <v>24</v>
      </c>
      <c r="D145" s="2667">
        <v>8</v>
      </c>
      <c r="E145" s="2668">
        <f>(D145/F145)*G145</f>
        <v>8</v>
      </c>
      <c r="F145" s="2655">
        <f>(((C145/2)*(C145/2)*PI()))</f>
        <v>452.38934211693021</v>
      </c>
      <c r="G145" s="2656">
        <f>F145*B145</f>
        <v>452.38934211693021</v>
      </c>
      <c r="I145" s="2080"/>
      <c r="J145" s="712">
        <v>1</v>
      </c>
      <c r="K145" s="724">
        <v>20.5</v>
      </c>
      <c r="L145" s="425">
        <f>L129</f>
        <v>4.5</v>
      </c>
      <c r="M145" s="126">
        <f t="shared" si="0"/>
        <v>8</v>
      </c>
      <c r="N145" s="689">
        <f>(M129/O129)*O145</f>
        <v>8.0687999999999995</v>
      </c>
      <c r="O145" s="448">
        <f t="shared" si="1"/>
        <v>330.06357816777762</v>
      </c>
      <c r="P145" s="459">
        <f t="shared" si="2"/>
        <v>185.6607627193749</v>
      </c>
    </row>
    <row r="146" spans="1:16" ht="15.75" x14ac:dyDescent="0.25">
      <c r="A146" s="2720"/>
      <c r="B146" s="2651"/>
      <c r="C146" s="2652"/>
      <c r="D146" s="2667"/>
      <c r="E146" s="2668"/>
      <c r="F146" s="2655"/>
      <c r="G146" s="2656"/>
      <c r="I146" s="2080"/>
      <c r="J146" s="712">
        <v>1</v>
      </c>
      <c r="K146" s="724">
        <v>21.5</v>
      </c>
      <c r="L146" s="425">
        <f>L129</f>
        <v>4.5</v>
      </c>
      <c r="M146" s="126">
        <f t="shared" si="0"/>
        <v>9</v>
      </c>
      <c r="N146" s="689">
        <f>(M129/O129)*O146</f>
        <v>8.8751999999999995</v>
      </c>
      <c r="O146" s="448">
        <f t="shared" si="1"/>
        <v>363.05030103047045</v>
      </c>
      <c r="P146" s="459">
        <f t="shared" si="2"/>
        <v>181.52515051523523</v>
      </c>
    </row>
    <row r="147" spans="1:16" ht="15.75" x14ac:dyDescent="0.25">
      <c r="A147" s="2720"/>
      <c r="B147" s="2651">
        <v>1</v>
      </c>
      <c r="C147" s="2652">
        <v>26</v>
      </c>
      <c r="D147" s="2667">
        <v>9</v>
      </c>
      <c r="E147" s="2668">
        <f>(D147/F147)*G147</f>
        <v>9</v>
      </c>
      <c r="F147" s="2655">
        <f>(((C147/2)*(C147/2)*PI()))</f>
        <v>530.92915845667505</v>
      </c>
      <c r="G147" s="2656">
        <f>F147*B147</f>
        <v>530.92915845667505</v>
      </c>
      <c r="I147" s="2080"/>
      <c r="J147" s="712">
        <v>1</v>
      </c>
      <c r="K147" s="724">
        <v>23</v>
      </c>
      <c r="L147" s="425">
        <f>L129</f>
        <v>4.5</v>
      </c>
      <c r="M147" s="126">
        <f t="shared" si="0"/>
        <v>10</v>
      </c>
      <c r="N147" s="689">
        <f>(M129/O129)*O147</f>
        <v>10.156799999999999</v>
      </c>
      <c r="O147" s="448">
        <f t="shared" si="1"/>
        <v>415.47562843725012</v>
      </c>
      <c r="P147" s="459">
        <f t="shared" si="2"/>
        <v>186.96403279676255</v>
      </c>
    </row>
    <row r="148" spans="1:16" ht="15.75" x14ac:dyDescent="0.25">
      <c r="A148" s="2720"/>
      <c r="B148" s="2651"/>
      <c r="C148" s="2652"/>
      <c r="D148" s="2667"/>
      <c r="E148" s="2668"/>
      <c r="F148" s="2655"/>
      <c r="G148" s="2656"/>
      <c r="I148" s="2080"/>
      <c r="J148" s="712">
        <v>1</v>
      </c>
      <c r="K148" s="724">
        <v>25</v>
      </c>
      <c r="L148" s="425">
        <f>L129</f>
        <v>4.5</v>
      </c>
      <c r="M148" s="126">
        <f t="shared" si="0"/>
        <v>12</v>
      </c>
      <c r="N148" s="689">
        <f>(M129/O129)*O148</f>
        <v>12</v>
      </c>
      <c r="O148" s="448">
        <f t="shared" si="1"/>
        <v>490.87385212340519</v>
      </c>
      <c r="P148" s="459">
        <f t="shared" si="2"/>
        <v>184.07769454627694</v>
      </c>
    </row>
    <row r="149" spans="1:16" ht="15.75" x14ac:dyDescent="0.25">
      <c r="A149" s="2720"/>
      <c r="B149" s="2651">
        <v>1</v>
      </c>
      <c r="C149" s="2652">
        <v>28</v>
      </c>
      <c r="D149" s="2667">
        <v>10</v>
      </c>
      <c r="E149" s="2668">
        <f>(D149/F149)*G149</f>
        <v>10</v>
      </c>
      <c r="F149" s="2655">
        <f>(((C149/2)*(C149/2)*PI()))</f>
        <v>615.75216010359941</v>
      </c>
      <c r="G149" s="2656">
        <f>F149*B149</f>
        <v>615.75216010359941</v>
      </c>
      <c r="I149" s="2080"/>
      <c r="J149" s="712">
        <v>1</v>
      </c>
      <c r="K149" s="724">
        <v>27</v>
      </c>
      <c r="L149" s="425">
        <f>L129</f>
        <v>4.5</v>
      </c>
      <c r="M149" s="126">
        <f t="shared" si="0"/>
        <v>14</v>
      </c>
      <c r="N149" s="689">
        <f>(M129/O129)*O149</f>
        <v>13.996799999999999</v>
      </c>
      <c r="O149" s="448">
        <f t="shared" si="1"/>
        <v>572.55526111673976</v>
      </c>
      <c r="P149" s="459">
        <f t="shared" si="2"/>
        <v>184.03561964466635</v>
      </c>
    </row>
    <row r="150" spans="1:16" ht="15.75" x14ac:dyDescent="0.25">
      <c r="A150" s="2720"/>
      <c r="B150" s="2651"/>
      <c r="C150" s="2652"/>
      <c r="D150" s="2667"/>
      <c r="E150" s="2668"/>
      <c r="F150" s="2655"/>
      <c r="G150" s="2656"/>
      <c r="I150" s="2080"/>
      <c r="J150" s="712">
        <v>1</v>
      </c>
      <c r="K150" s="724">
        <v>29</v>
      </c>
      <c r="L150" s="425">
        <f>L129</f>
        <v>4.5</v>
      </c>
      <c r="M150" s="126">
        <f t="shared" si="0"/>
        <v>16</v>
      </c>
      <c r="N150" s="689">
        <f>(M129/O129)*O150</f>
        <v>16.147199999999998</v>
      </c>
      <c r="O150" s="448">
        <f t="shared" si="1"/>
        <v>660.51985541725401</v>
      </c>
      <c r="P150" s="459">
        <f t="shared" si="2"/>
        <v>185.77120933610269</v>
      </c>
    </row>
    <row r="151" spans="1:16" ht="15.75" x14ac:dyDescent="0.25">
      <c r="A151" s="2720"/>
      <c r="B151" s="2651">
        <v>1</v>
      </c>
      <c r="C151" s="2652">
        <v>30</v>
      </c>
      <c r="D151" s="2667">
        <v>12</v>
      </c>
      <c r="E151" s="2668">
        <f>(D151/F151)*G151</f>
        <v>12</v>
      </c>
      <c r="F151" s="2655">
        <f>(((C151/2)*(C151/2)*PI()))</f>
        <v>706.85834705770344</v>
      </c>
      <c r="G151" s="2656">
        <f>F151*B151</f>
        <v>706.85834705770344</v>
      </c>
      <c r="I151" s="2080"/>
      <c r="J151" s="712">
        <v>1</v>
      </c>
      <c r="K151" s="724">
        <v>30.5</v>
      </c>
      <c r="L151" s="425">
        <f>L129</f>
        <v>4.5</v>
      </c>
      <c r="M151" s="126">
        <f t="shared" si="0"/>
        <v>18</v>
      </c>
      <c r="N151" s="689">
        <f>(M129/O129)*O151</f>
        <v>17.860799999999998</v>
      </c>
      <c r="O151" s="448">
        <f t="shared" si="1"/>
        <v>730.61664150047625</v>
      </c>
      <c r="P151" s="459">
        <f t="shared" si="2"/>
        <v>182.65416037511906</v>
      </c>
    </row>
    <row r="152" spans="1:16" ht="15.75" x14ac:dyDescent="0.25">
      <c r="A152" s="2720"/>
      <c r="B152" s="2651"/>
      <c r="C152" s="2652"/>
      <c r="D152" s="2667"/>
      <c r="E152" s="2668"/>
      <c r="F152" s="2655"/>
      <c r="G152" s="2656"/>
      <c r="I152" s="2080"/>
      <c r="J152" s="712">
        <v>1</v>
      </c>
      <c r="K152" s="724">
        <v>32</v>
      </c>
      <c r="L152" s="425">
        <f>L129</f>
        <v>4.5</v>
      </c>
      <c r="M152" s="126">
        <f t="shared" si="0"/>
        <v>20</v>
      </c>
      <c r="N152" s="689">
        <f>(M129/O129)*O152</f>
        <v>19.660799999999998</v>
      </c>
      <c r="O152" s="448">
        <f t="shared" si="1"/>
        <v>804.24771931898704</v>
      </c>
      <c r="P152" s="459">
        <f t="shared" si="2"/>
        <v>180.95573684677208</v>
      </c>
    </row>
    <row r="153" spans="1:16" ht="15.75" x14ac:dyDescent="0.25">
      <c r="A153" s="2720"/>
      <c r="B153" s="2651">
        <v>1</v>
      </c>
      <c r="C153" s="2652">
        <v>32</v>
      </c>
      <c r="D153" s="2667">
        <v>14</v>
      </c>
      <c r="E153" s="2668">
        <f>(D153/F153)*G153</f>
        <v>14.000000000000002</v>
      </c>
      <c r="F153" s="2655">
        <f>(((C153/2)*(C153/2)*PI()))</f>
        <v>804.24771931898704</v>
      </c>
      <c r="G153" s="2656">
        <f>F153*B153</f>
        <v>804.24771931898704</v>
      </c>
      <c r="I153" s="2080"/>
      <c r="J153" s="712">
        <v>1</v>
      </c>
      <c r="K153" s="724">
        <v>33.5</v>
      </c>
      <c r="L153" s="425">
        <f>L129</f>
        <v>4.5</v>
      </c>
      <c r="M153" s="126">
        <f t="shared" si="0"/>
        <v>22</v>
      </c>
      <c r="N153" s="689">
        <f>(M129/O129)*O153</f>
        <v>21.5472</v>
      </c>
      <c r="O153" s="448">
        <f t="shared" si="1"/>
        <v>881.41308887278637</v>
      </c>
      <c r="P153" s="459">
        <f t="shared" si="2"/>
        <v>180.28904090579724</v>
      </c>
    </row>
    <row r="154" spans="1:16" x14ac:dyDescent="0.25">
      <c r="A154" s="2720"/>
      <c r="B154" s="2651"/>
      <c r="C154" s="2652"/>
      <c r="D154" s="2667"/>
      <c r="E154" s="2668"/>
      <c r="F154" s="2655"/>
      <c r="G154" s="2656"/>
      <c r="I154" s="2080"/>
      <c r="J154" s="2686" t="s">
        <v>153</v>
      </c>
      <c r="K154" s="2687"/>
      <c r="L154" s="2687"/>
      <c r="M154" s="2687"/>
      <c r="N154" s="2687"/>
      <c r="O154" s="2687"/>
      <c r="P154" s="2688"/>
    </row>
    <row r="155" spans="1:16" x14ac:dyDescent="0.25">
      <c r="A155" s="2720"/>
      <c r="B155" s="2651">
        <v>1</v>
      </c>
      <c r="C155" s="2652">
        <v>34</v>
      </c>
      <c r="D155" s="2667">
        <v>16</v>
      </c>
      <c r="E155" s="2668">
        <f>(D155/F155)*G155</f>
        <v>16</v>
      </c>
      <c r="F155" s="2655">
        <f>(((C155/2)*(C155/2)*PI()))</f>
        <v>907.9202768874502</v>
      </c>
      <c r="G155" s="2656">
        <f>F155*B155</f>
        <v>907.9202768874502</v>
      </c>
      <c r="I155" s="2080"/>
      <c r="J155" s="460" t="s">
        <v>177</v>
      </c>
      <c r="K155" s="461"/>
      <c r="L155" s="461"/>
      <c r="M155" s="461"/>
      <c r="N155" s="461"/>
      <c r="O155" s="461"/>
      <c r="P155" s="462"/>
    </row>
    <row r="156" spans="1:16" x14ac:dyDescent="0.25">
      <c r="A156" s="2720"/>
      <c r="B156" s="2651"/>
      <c r="C156" s="2652"/>
      <c r="D156" s="2667"/>
      <c r="E156" s="2668"/>
      <c r="F156" s="2655"/>
      <c r="G156" s="2656"/>
      <c r="I156" s="2080"/>
      <c r="J156" s="2689" t="s">
        <v>1</v>
      </c>
      <c r="K156" s="2690" t="s">
        <v>347</v>
      </c>
      <c r="L156" s="2690"/>
      <c r="M156" s="2690"/>
      <c r="N156" s="2690"/>
      <c r="O156" s="2690"/>
      <c r="P156" s="2691"/>
    </row>
    <row r="157" spans="1:16" x14ac:dyDescent="0.25">
      <c r="A157" s="2720"/>
      <c r="B157" s="2651">
        <v>1</v>
      </c>
      <c r="C157" s="2652">
        <v>36</v>
      </c>
      <c r="D157" s="2667">
        <v>18</v>
      </c>
      <c r="E157" s="2668">
        <f>(D157/F157)*G157</f>
        <v>18</v>
      </c>
      <c r="F157" s="2655">
        <f>(((C157/2)*(C157/2)*PI()))</f>
        <v>1017.8760197630929</v>
      </c>
      <c r="G157" s="2656">
        <f>F157*B157</f>
        <v>1017.8760197630929</v>
      </c>
      <c r="I157" s="2080"/>
      <c r="J157" s="2689"/>
      <c r="K157" s="2690"/>
      <c r="L157" s="2690"/>
      <c r="M157" s="2690"/>
      <c r="N157" s="2690"/>
      <c r="O157" s="2690"/>
      <c r="P157" s="2691"/>
    </row>
    <row r="158" spans="1:16" x14ac:dyDescent="0.25">
      <c r="A158" s="2720"/>
      <c r="B158" s="2651"/>
      <c r="C158" s="2652"/>
      <c r="D158" s="2667"/>
      <c r="E158" s="2668"/>
      <c r="F158" s="2655"/>
      <c r="G158" s="2656"/>
      <c r="I158" s="2080"/>
      <c r="J158" s="2689"/>
      <c r="K158" s="2690"/>
      <c r="L158" s="2690"/>
      <c r="M158" s="2690"/>
      <c r="N158" s="2690"/>
      <c r="O158" s="2690"/>
      <c r="P158" s="2691"/>
    </row>
    <row r="159" spans="1:16" x14ac:dyDescent="0.25">
      <c r="A159" s="2720"/>
      <c r="B159" s="2651">
        <v>1</v>
      </c>
      <c r="C159" s="2652">
        <v>38</v>
      </c>
      <c r="D159" s="2667">
        <v>21</v>
      </c>
      <c r="E159" s="2668">
        <f>(D159/F159)*G159</f>
        <v>21</v>
      </c>
      <c r="F159" s="2655">
        <f>(((C159/2)*(C159/2)*PI()))</f>
        <v>1134.1149479459152</v>
      </c>
      <c r="G159" s="2656">
        <f>F159*B159</f>
        <v>1134.1149479459152</v>
      </c>
      <c r="I159" s="2080"/>
      <c r="J159" s="2708" t="s">
        <v>346</v>
      </c>
      <c r="K159" s="2709"/>
      <c r="L159" s="2709"/>
      <c r="M159" s="2709"/>
      <c r="N159" s="2709"/>
      <c r="O159" s="2709"/>
      <c r="P159" s="2710"/>
    </row>
    <row r="160" spans="1:16" x14ac:dyDescent="0.25">
      <c r="A160" s="2720"/>
      <c r="B160" s="2651"/>
      <c r="C160" s="2652"/>
      <c r="D160" s="2667"/>
      <c r="E160" s="2668"/>
      <c r="F160" s="2655"/>
      <c r="G160" s="2656"/>
      <c r="I160" s="2080"/>
      <c r="J160" s="2708"/>
      <c r="K160" s="2709"/>
      <c r="L160" s="2709"/>
      <c r="M160" s="2709"/>
      <c r="N160" s="2709"/>
      <c r="O160" s="2709"/>
      <c r="P160" s="2710"/>
    </row>
    <row r="161" spans="1:16" x14ac:dyDescent="0.25">
      <c r="A161" s="2720"/>
      <c r="B161" s="2651">
        <v>1</v>
      </c>
      <c r="C161" s="2652">
        <v>40</v>
      </c>
      <c r="D161" s="2667">
        <v>24</v>
      </c>
      <c r="E161" s="2668">
        <f>(D161/F161)*G161</f>
        <v>24</v>
      </c>
      <c r="F161" s="2655">
        <f>(((C161/2)*(C161/2)*PI()))</f>
        <v>1256.6370614359173</v>
      </c>
      <c r="G161" s="2656">
        <f>F161*B161</f>
        <v>1256.6370614359173</v>
      </c>
      <c r="I161" s="2080"/>
      <c r="J161" s="463"/>
      <c r="K161" s="464"/>
      <c r="L161" s="464"/>
      <c r="M161" s="464"/>
      <c r="N161" s="464"/>
      <c r="O161" s="464"/>
      <c r="P161" s="465"/>
    </row>
    <row r="162" spans="1:16" x14ac:dyDescent="0.25">
      <c r="A162" s="2720"/>
      <c r="B162" s="2651"/>
      <c r="C162" s="2652"/>
      <c r="D162" s="2667"/>
      <c r="E162" s="2668"/>
      <c r="F162" s="2655"/>
      <c r="G162" s="2656"/>
      <c r="I162" s="2080"/>
      <c r="J162" s="2711" t="s">
        <v>268</v>
      </c>
      <c r="K162" s="2712"/>
      <c r="L162" s="2712"/>
      <c r="M162" s="2712"/>
      <c r="N162" s="2712"/>
      <c r="O162" s="2712"/>
      <c r="P162" s="2713"/>
    </row>
    <row r="163" spans="1:16" ht="18.75" x14ac:dyDescent="0.25">
      <c r="A163" s="2720"/>
      <c r="B163" s="329"/>
      <c r="C163" s="330"/>
      <c r="D163" s="331" t="s">
        <v>10</v>
      </c>
      <c r="E163" s="80"/>
      <c r="F163" s="82"/>
      <c r="G163" s="332"/>
      <c r="I163" s="2080"/>
      <c r="J163" s="2711"/>
      <c r="K163" s="2712"/>
      <c r="L163" s="2712"/>
      <c r="M163" s="2712"/>
      <c r="N163" s="2712"/>
      <c r="O163" s="2712"/>
      <c r="P163" s="2713"/>
    </row>
    <row r="164" spans="1:16" x14ac:dyDescent="0.25">
      <c r="A164" s="2720"/>
      <c r="B164" s="2692" t="s">
        <v>153</v>
      </c>
      <c r="C164" s="2693"/>
      <c r="D164" s="2693"/>
      <c r="E164" s="2693"/>
      <c r="F164" s="2693"/>
      <c r="G164" s="2694"/>
      <c r="I164" s="2080"/>
      <c r="J164" s="2695" t="s">
        <v>199</v>
      </c>
      <c r="K164" s="2696"/>
      <c r="L164" s="2696"/>
      <c r="M164" s="2696"/>
      <c r="N164" s="2696"/>
      <c r="O164" s="2696"/>
      <c r="P164" s="2697"/>
    </row>
    <row r="165" spans="1:16" x14ac:dyDescent="0.25">
      <c r="A165" s="2720"/>
      <c r="B165" s="2692"/>
      <c r="C165" s="2693"/>
      <c r="D165" s="2693"/>
      <c r="E165" s="2693"/>
      <c r="F165" s="2693"/>
      <c r="G165" s="2694"/>
      <c r="I165" s="2080"/>
      <c r="J165" s="2698" t="s">
        <v>200</v>
      </c>
      <c r="K165" s="2646"/>
      <c r="L165" s="2646"/>
      <c r="M165" s="2646"/>
      <c r="N165" s="2646"/>
      <c r="O165" s="2646"/>
      <c r="P165" s="2647"/>
    </row>
    <row r="166" spans="1:16" ht="15.75" thickBot="1" x14ac:dyDescent="0.3">
      <c r="A166" s="2720"/>
      <c r="B166" s="2702" t="s">
        <v>300</v>
      </c>
      <c r="C166" s="2703"/>
      <c r="D166" s="2703"/>
      <c r="E166" s="2703"/>
      <c r="F166" s="2703"/>
      <c r="G166" s="2704"/>
      <c r="I166" s="2080"/>
      <c r="J166" s="2699"/>
      <c r="K166" s="2700"/>
      <c r="L166" s="2700"/>
      <c r="M166" s="2700"/>
      <c r="N166" s="2700"/>
      <c r="O166" s="2700"/>
      <c r="P166" s="2701"/>
    </row>
    <row r="167" spans="1:16" x14ac:dyDescent="0.25">
      <c r="A167" s="2720"/>
      <c r="B167" s="2702"/>
      <c r="C167" s="2703"/>
      <c r="D167" s="2703"/>
      <c r="E167" s="2703"/>
      <c r="F167" s="2703"/>
      <c r="G167" s="2704"/>
    </row>
    <row r="168" spans="1:16" x14ac:dyDescent="0.25">
      <c r="A168" s="2720"/>
      <c r="B168" s="333" t="s">
        <v>301</v>
      </c>
      <c r="C168" s="691"/>
      <c r="D168" s="691"/>
      <c r="E168" s="691"/>
      <c r="F168" s="691"/>
      <c r="G168" s="692"/>
    </row>
    <row r="169" spans="1:16" x14ac:dyDescent="0.25">
      <c r="A169" s="2720"/>
      <c r="B169" s="333" t="s">
        <v>302</v>
      </c>
      <c r="C169" s="691"/>
      <c r="D169" s="691"/>
      <c r="E169" s="691"/>
      <c r="F169" s="691"/>
      <c r="G169" s="692"/>
    </row>
    <row r="170" spans="1:16" x14ac:dyDescent="0.25">
      <c r="A170" s="2720"/>
      <c r="B170" s="333" t="s">
        <v>303</v>
      </c>
      <c r="C170" s="691"/>
      <c r="D170" s="691"/>
      <c r="E170" s="691"/>
      <c r="F170" s="691"/>
      <c r="G170" s="692"/>
    </row>
    <row r="171" spans="1:16" x14ac:dyDescent="0.25">
      <c r="A171" s="2720"/>
      <c r="B171" s="333" t="s">
        <v>304</v>
      </c>
      <c r="C171" s="691"/>
      <c r="D171" s="691"/>
      <c r="E171" s="691"/>
      <c r="F171" s="691"/>
      <c r="G171" s="692"/>
    </row>
    <row r="172" spans="1:16" x14ac:dyDescent="0.25">
      <c r="A172" s="2720"/>
      <c r="B172" s="334"/>
      <c r="C172" s="691"/>
      <c r="D172" s="691"/>
      <c r="E172" s="691"/>
      <c r="F172" s="691"/>
      <c r="G172" s="692"/>
    </row>
    <row r="173" spans="1:16" x14ac:dyDescent="0.25">
      <c r="A173" s="2720"/>
      <c r="B173" s="2705" t="s">
        <v>96</v>
      </c>
      <c r="C173" s="2706"/>
      <c r="D173" s="2706"/>
      <c r="E173" s="2706"/>
      <c r="F173" s="2706"/>
      <c r="G173" s="2707"/>
    </row>
    <row r="174" spans="1:16" x14ac:dyDescent="0.25">
      <c r="A174" s="2720"/>
      <c r="B174" s="2705"/>
      <c r="C174" s="2706"/>
      <c r="D174" s="2706"/>
      <c r="E174" s="2706"/>
      <c r="F174" s="2706"/>
      <c r="G174" s="2707"/>
    </row>
    <row r="175" spans="1:16" x14ac:dyDescent="0.25">
      <c r="A175" s="2720"/>
      <c r="B175" s="2705" t="s">
        <v>158</v>
      </c>
      <c r="C175" s="2706"/>
      <c r="D175" s="2706"/>
      <c r="E175" s="2706"/>
      <c r="F175" s="2706"/>
      <c r="G175" s="2707"/>
    </row>
    <row r="176" spans="1:16" x14ac:dyDescent="0.25">
      <c r="A176" s="2720"/>
      <c r="B176" s="2705"/>
      <c r="C176" s="2706"/>
      <c r="D176" s="2706"/>
      <c r="E176" s="2706"/>
      <c r="F176" s="2706"/>
      <c r="G176" s="2707"/>
    </row>
    <row r="177" spans="1:28" x14ac:dyDescent="0.25">
      <c r="A177" s="2720"/>
      <c r="B177" s="2714" t="s">
        <v>9</v>
      </c>
      <c r="C177" s="1959"/>
      <c r="D177" s="1959"/>
      <c r="E177" s="1959"/>
      <c r="F177" s="1959"/>
      <c r="G177" s="1960"/>
    </row>
    <row r="178" spans="1:28" x14ac:dyDescent="0.25">
      <c r="A178" s="2720"/>
      <c r="B178" s="2714"/>
      <c r="C178" s="1959"/>
      <c r="D178" s="1959"/>
      <c r="E178" s="1959"/>
      <c r="F178" s="1959"/>
      <c r="G178" s="1960"/>
    </row>
    <row r="179" spans="1:28" ht="15.75" thickBot="1" x14ac:dyDescent="0.3">
      <c r="A179" s="2720"/>
      <c r="B179" s="1961"/>
      <c r="C179" s="1962"/>
      <c r="D179" s="1962"/>
      <c r="E179" s="1962"/>
      <c r="F179" s="1962"/>
      <c r="G179" s="1963"/>
    </row>
    <row r="180" spans="1:28" ht="15.75" thickBot="1" x14ac:dyDescent="0.3"/>
    <row r="181" spans="1:28" x14ac:dyDescent="0.25">
      <c r="A181" s="9" t="s">
        <v>0</v>
      </c>
      <c r="B181" s="1863" t="s">
        <v>253</v>
      </c>
      <c r="C181" s="1864"/>
      <c r="D181" s="1864"/>
      <c r="E181" s="1864"/>
      <c r="F181" s="1864"/>
      <c r="G181" s="1864"/>
      <c r="H181" s="1864"/>
      <c r="I181" s="1864"/>
      <c r="J181" s="1864"/>
      <c r="K181" s="1864"/>
      <c r="L181" s="1865"/>
      <c r="M181" s="6"/>
      <c r="N181" s="9" t="s">
        <v>0</v>
      </c>
      <c r="O181" s="1872" t="s">
        <v>252</v>
      </c>
      <c r="P181" s="1873"/>
      <c r="Q181" s="1873"/>
      <c r="R181" s="1873"/>
      <c r="S181" s="1873"/>
      <c r="T181" s="1873"/>
      <c r="U181" s="1873"/>
      <c r="V181" s="1874"/>
      <c r="W181" s="6"/>
      <c r="X181" s="6"/>
      <c r="Y181" s="6"/>
      <c r="Z181" s="6"/>
      <c r="AA181" s="6"/>
      <c r="AB181" s="6"/>
    </row>
    <row r="182" spans="1:28" x14ac:dyDescent="0.25">
      <c r="A182" s="2080" t="s">
        <v>253</v>
      </c>
      <c r="B182" s="1869"/>
      <c r="C182" s="1867"/>
      <c r="D182" s="1867"/>
      <c r="E182" s="1867"/>
      <c r="F182" s="1867"/>
      <c r="G182" s="1867"/>
      <c r="H182" s="1867"/>
      <c r="I182" s="1867"/>
      <c r="J182" s="1867"/>
      <c r="K182" s="1867"/>
      <c r="L182" s="1868"/>
      <c r="M182" s="6"/>
      <c r="N182" s="43"/>
      <c r="O182" s="1875"/>
      <c r="P182" s="1876"/>
      <c r="Q182" s="1876"/>
      <c r="R182" s="1876"/>
      <c r="S182" s="1876"/>
      <c r="T182" s="1876"/>
      <c r="U182" s="1876"/>
      <c r="V182" s="1877"/>
      <c r="W182" s="6"/>
      <c r="X182" s="6"/>
      <c r="Y182" s="6"/>
      <c r="Z182" s="6"/>
      <c r="AA182" s="6"/>
      <c r="AB182" s="6"/>
    </row>
    <row r="183" spans="1:28" x14ac:dyDescent="0.25">
      <c r="A183" s="2080"/>
      <c r="B183" s="2715" t="s">
        <v>305</v>
      </c>
      <c r="C183" s="1882"/>
      <c r="D183" s="1882"/>
      <c r="E183" s="1882"/>
      <c r="F183" s="1882"/>
      <c r="G183" s="1882"/>
      <c r="H183" s="1882"/>
      <c r="I183" s="1882"/>
      <c r="J183" s="1882"/>
      <c r="K183" s="1882"/>
      <c r="L183" s="2716"/>
      <c r="M183" s="6"/>
      <c r="N183" s="2080" t="s">
        <v>252</v>
      </c>
      <c r="O183" s="1875"/>
      <c r="P183" s="1876"/>
      <c r="Q183" s="1876"/>
      <c r="R183" s="1876"/>
      <c r="S183" s="1876"/>
      <c r="T183" s="1876"/>
      <c r="U183" s="1876"/>
      <c r="V183" s="1877"/>
      <c r="W183" s="6"/>
      <c r="X183" s="6"/>
      <c r="Y183" s="6"/>
      <c r="Z183" s="6"/>
      <c r="AA183" s="6"/>
      <c r="AB183" s="6"/>
    </row>
    <row r="184" spans="1:28" ht="15.75" x14ac:dyDescent="0.25">
      <c r="A184" s="2080"/>
      <c r="B184" s="2715"/>
      <c r="C184" s="1882"/>
      <c r="D184" s="1882"/>
      <c r="E184" s="1882"/>
      <c r="F184" s="1882"/>
      <c r="G184" s="1882"/>
      <c r="H184" s="1882"/>
      <c r="I184" s="1882"/>
      <c r="J184" s="1882"/>
      <c r="K184" s="1882"/>
      <c r="L184" s="2716"/>
      <c r="M184" s="6"/>
      <c r="N184" s="2080"/>
      <c r="O184" s="2717" t="s">
        <v>17</v>
      </c>
      <c r="P184" s="2718"/>
      <c r="Q184" s="2718"/>
      <c r="R184" s="2718"/>
      <c r="S184" s="2718"/>
      <c r="T184" s="2718"/>
      <c r="U184" s="2718"/>
      <c r="V184" s="2719"/>
      <c r="W184" s="6"/>
      <c r="X184" s="6"/>
      <c r="Y184" s="6"/>
      <c r="Z184" s="6"/>
      <c r="AA184" s="6"/>
      <c r="AB184" s="6"/>
    </row>
    <row r="185" spans="1:28" ht="15.75" thickBot="1" x14ac:dyDescent="0.3">
      <c r="A185" s="2080"/>
      <c r="B185" s="2715"/>
      <c r="C185" s="1882"/>
      <c r="D185" s="1882"/>
      <c r="E185" s="1882"/>
      <c r="F185" s="1882"/>
      <c r="G185" s="1882"/>
      <c r="H185" s="1882"/>
      <c r="I185" s="1882"/>
      <c r="J185" s="1882"/>
      <c r="K185" s="1882"/>
      <c r="L185" s="2716"/>
      <c r="M185" s="6"/>
      <c r="N185" s="2080"/>
      <c r="O185" s="2662" t="s">
        <v>119</v>
      </c>
      <c r="P185" s="2314"/>
      <c r="Q185" s="2314"/>
      <c r="R185" s="2119" t="s">
        <v>118</v>
      </c>
      <c r="S185" s="2119"/>
      <c r="T185" s="2418" t="s">
        <v>164</v>
      </c>
      <c r="U185" s="2418"/>
      <c r="V185" s="2297" t="s">
        <v>245</v>
      </c>
      <c r="W185" s="6"/>
      <c r="X185" s="6"/>
      <c r="Y185" s="6"/>
      <c r="Z185" s="6"/>
      <c r="AA185" s="6"/>
      <c r="AB185" s="6"/>
    </row>
    <row r="186" spans="1:28" ht="15.75" x14ac:dyDescent="0.25">
      <c r="A186" s="2080"/>
      <c r="B186" s="2721" t="s">
        <v>17</v>
      </c>
      <c r="C186" s="2056"/>
      <c r="D186" s="2056"/>
      <c r="E186" s="2056"/>
      <c r="F186" s="2056"/>
      <c r="G186" s="2056"/>
      <c r="H186" s="2056"/>
      <c r="I186" s="2056"/>
      <c r="J186" s="2056"/>
      <c r="K186" s="2056"/>
      <c r="L186" s="2722"/>
      <c r="M186" s="6"/>
      <c r="N186" s="2080"/>
      <c r="O186" s="2662"/>
      <c r="P186" s="2314"/>
      <c r="Q186" s="2314"/>
      <c r="R186" s="2119"/>
      <c r="S186" s="2119"/>
      <c r="T186" s="2418"/>
      <c r="U186" s="2418"/>
      <c r="V186" s="2297"/>
      <c r="W186" s="6"/>
      <c r="X186" s="6"/>
      <c r="Y186" s="6"/>
      <c r="Z186" s="6"/>
      <c r="AA186" s="6"/>
      <c r="AB186" s="6"/>
    </row>
    <row r="187" spans="1:28" x14ac:dyDescent="0.25">
      <c r="A187" s="2080"/>
      <c r="B187" s="336"/>
      <c r="C187" s="2314" t="s">
        <v>119</v>
      </c>
      <c r="D187" s="2314"/>
      <c r="E187" s="2119" t="s">
        <v>118</v>
      </c>
      <c r="F187" s="2119"/>
      <c r="G187" s="2417" t="s">
        <v>120</v>
      </c>
      <c r="H187" s="2417"/>
      <c r="I187" s="2263" t="s">
        <v>219</v>
      </c>
      <c r="J187" s="2263"/>
      <c r="K187" s="2680" t="s">
        <v>164</v>
      </c>
      <c r="L187" s="2723"/>
      <c r="M187" s="6"/>
      <c r="N187" s="2080"/>
      <c r="O187" s="2724" t="s">
        <v>1</v>
      </c>
      <c r="P187" s="2481">
        <v>1</v>
      </c>
      <c r="Q187" s="2481"/>
      <c r="R187" s="2247">
        <v>32.5</v>
      </c>
      <c r="S187" s="2247"/>
      <c r="T187" s="2094">
        <f>MROUND(U187,1)</f>
        <v>20</v>
      </c>
      <c r="U187" s="2589">
        <f>(T195/V195)*V187</f>
        <v>20.28</v>
      </c>
      <c r="V187" s="2725">
        <f>(((R187/2)*(R187/2)*PI()*P187))</f>
        <v>829.57681008855479</v>
      </c>
      <c r="W187" s="6"/>
      <c r="X187" s="6"/>
      <c r="Y187" s="6"/>
      <c r="Z187" s="6"/>
      <c r="AA187" s="6"/>
      <c r="AB187" s="6"/>
    </row>
    <row r="188" spans="1:28" x14ac:dyDescent="0.25">
      <c r="A188" s="2080"/>
      <c r="B188" s="336"/>
      <c r="C188" s="2314"/>
      <c r="D188" s="2314"/>
      <c r="E188" s="2119"/>
      <c r="F188" s="2119"/>
      <c r="G188" s="2417"/>
      <c r="H188" s="2417"/>
      <c r="I188" s="2263"/>
      <c r="J188" s="2263"/>
      <c r="K188" s="2680"/>
      <c r="L188" s="2723"/>
      <c r="M188" s="6"/>
      <c r="N188" s="2080"/>
      <c r="O188" s="2724"/>
      <c r="P188" s="2481"/>
      <c r="Q188" s="2481"/>
      <c r="R188" s="2247"/>
      <c r="S188" s="2247"/>
      <c r="T188" s="2094"/>
      <c r="U188" s="2589"/>
      <c r="V188" s="2725"/>
      <c r="W188" s="6"/>
      <c r="X188" s="6"/>
      <c r="Y188" s="6"/>
      <c r="Z188" s="6"/>
      <c r="AA188" s="6"/>
      <c r="AB188" s="6"/>
    </row>
    <row r="189" spans="1:28" x14ac:dyDescent="0.25">
      <c r="A189" s="2080"/>
      <c r="B189" s="2726" t="s">
        <v>2</v>
      </c>
      <c r="C189" s="2033">
        <v>1</v>
      </c>
      <c r="D189" s="2033"/>
      <c r="E189" s="1935">
        <v>30.5</v>
      </c>
      <c r="F189" s="1935"/>
      <c r="G189" s="1936">
        <v>4.5</v>
      </c>
      <c r="H189" s="1936"/>
      <c r="I189" s="2727">
        <v>2.5</v>
      </c>
      <c r="J189" s="2727"/>
      <c r="K189" s="2668">
        <f>MROUND(K191,1)</f>
        <v>18</v>
      </c>
      <c r="L189" s="2728"/>
      <c r="M189" s="6"/>
      <c r="N189" s="2080"/>
      <c r="O189" s="2729" t="s">
        <v>153</v>
      </c>
      <c r="P189" s="2730"/>
      <c r="Q189" s="2730"/>
      <c r="R189" s="2730"/>
      <c r="S189" s="2730"/>
      <c r="T189" s="2730"/>
      <c r="U189" s="2730"/>
      <c r="V189" s="2731"/>
      <c r="W189" s="6"/>
      <c r="X189" s="6"/>
      <c r="Y189" s="6"/>
      <c r="Z189" s="6"/>
      <c r="AA189" s="6"/>
      <c r="AB189" s="6"/>
    </row>
    <row r="190" spans="1:28" x14ac:dyDescent="0.25">
      <c r="A190" s="2080"/>
      <c r="B190" s="2726"/>
      <c r="C190" s="2033"/>
      <c r="D190" s="2033"/>
      <c r="E190" s="1935"/>
      <c r="F190" s="1935"/>
      <c r="G190" s="1936"/>
      <c r="H190" s="1936"/>
      <c r="I190" s="2727"/>
      <c r="J190" s="2727"/>
      <c r="K190" s="2668"/>
      <c r="L190" s="2728"/>
      <c r="M190" s="6"/>
      <c r="N190" s="2080"/>
      <c r="O190" s="2729"/>
      <c r="P190" s="2730"/>
      <c r="Q190" s="2730"/>
      <c r="R190" s="2730"/>
      <c r="S190" s="2730"/>
      <c r="T190" s="2730"/>
      <c r="U190" s="2730"/>
      <c r="V190" s="2731"/>
      <c r="W190" s="6"/>
      <c r="X190" s="6"/>
      <c r="Y190" s="6"/>
      <c r="Z190" s="6"/>
      <c r="AA190" s="6"/>
      <c r="AB190" s="6"/>
    </row>
    <row r="191" spans="1:28" ht="16.5" thickBot="1" x14ac:dyDescent="0.3">
      <c r="A191" s="2080"/>
      <c r="B191" s="336"/>
      <c r="C191" s="2732" t="s">
        <v>3</v>
      </c>
      <c r="D191" s="2732"/>
      <c r="E191" s="2733" t="s">
        <v>4</v>
      </c>
      <c r="F191" s="2733"/>
      <c r="G191" s="42"/>
      <c r="H191" s="6"/>
      <c r="I191" s="337"/>
      <c r="J191" s="6"/>
      <c r="K191" s="2589">
        <f>(I202/I206)*C206</f>
        <v>17.860799999999998</v>
      </c>
      <c r="L191" s="2734"/>
      <c r="M191" s="6"/>
      <c r="N191" s="2080"/>
      <c r="O191" s="701"/>
      <c r="P191" s="702"/>
      <c r="Q191" s="6"/>
      <c r="R191" s="702"/>
      <c r="S191" s="702"/>
      <c r="T191" s="702"/>
      <c r="U191" s="702"/>
      <c r="V191" s="703"/>
      <c r="W191" s="6"/>
      <c r="X191" s="6"/>
      <c r="Y191" s="6"/>
      <c r="Z191" s="6"/>
      <c r="AA191" s="6"/>
      <c r="AB191" s="6"/>
    </row>
    <row r="192" spans="1:28" ht="15.75" x14ac:dyDescent="0.25">
      <c r="A192" s="2080"/>
      <c r="B192" s="336"/>
      <c r="C192" s="2259" t="s">
        <v>220</v>
      </c>
      <c r="D192" s="2259"/>
      <c r="E192" s="2259" t="s">
        <v>306</v>
      </c>
      <c r="F192" s="2259"/>
      <c r="G192" s="2259" t="s">
        <v>226</v>
      </c>
      <c r="H192" s="2259"/>
      <c r="I192" s="2259" t="s">
        <v>218</v>
      </c>
      <c r="J192" s="2259"/>
      <c r="K192" s="2735" t="s">
        <v>227</v>
      </c>
      <c r="L192" s="2736"/>
      <c r="M192" s="6"/>
      <c r="N192" s="2080"/>
      <c r="O192" s="2737" t="s">
        <v>16</v>
      </c>
      <c r="P192" s="2039"/>
      <c r="Q192" s="2039"/>
      <c r="R192" s="2039"/>
      <c r="S192" s="2039"/>
      <c r="T192" s="2039"/>
      <c r="U192" s="2039"/>
      <c r="V192" s="2738"/>
      <c r="W192" s="6"/>
      <c r="X192" s="6"/>
      <c r="Y192" s="6"/>
      <c r="Z192" s="6"/>
      <c r="AA192" s="6"/>
      <c r="AB192" s="6"/>
    </row>
    <row r="193" spans="1:28" x14ac:dyDescent="0.25">
      <c r="A193" s="2080"/>
      <c r="B193" s="336"/>
      <c r="C193" s="2259"/>
      <c r="D193" s="2259"/>
      <c r="E193" s="2259"/>
      <c r="F193" s="2259"/>
      <c r="G193" s="2259"/>
      <c r="H193" s="2259"/>
      <c r="I193" s="2259"/>
      <c r="J193" s="2259"/>
      <c r="K193" s="2735"/>
      <c r="L193" s="2736"/>
      <c r="M193" s="6"/>
      <c r="N193" s="2080"/>
      <c r="O193" s="2739" t="s">
        <v>264</v>
      </c>
      <c r="P193" s="2740"/>
      <c r="Q193" s="2740"/>
      <c r="R193" s="2740"/>
      <c r="S193" s="2740"/>
      <c r="T193" s="2740"/>
      <c r="U193" s="2740"/>
      <c r="V193" s="2741"/>
      <c r="W193" s="6"/>
      <c r="X193" s="6"/>
      <c r="Y193" s="6"/>
      <c r="Z193" s="6"/>
      <c r="AA193" s="6"/>
      <c r="AB193" s="6"/>
    </row>
    <row r="194" spans="1:28" x14ac:dyDescent="0.25">
      <c r="A194" s="2080"/>
      <c r="B194" s="336"/>
      <c r="C194" s="2742">
        <f>IF(ISBLANK(E194),(K202/K206)*E206,0)</f>
        <v>0.89303999999999983</v>
      </c>
      <c r="D194" s="2742"/>
      <c r="E194" s="2743"/>
      <c r="F194" s="2743"/>
      <c r="G194" s="2744">
        <f>G206/K189</f>
        <v>4.9613333333333322E-2</v>
      </c>
      <c r="H194" s="2744"/>
      <c r="I194" s="2745">
        <f>K194/K189</f>
        <v>0.12403333333333331</v>
      </c>
      <c r="J194" s="2745"/>
      <c r="K194" s="2745">
        <f>(I189*G206)*C189</f>
        <v>2.2325999999999997</v>
      </c>
      <c r="L194" s="2746"/>
      <c r="M194" s="6"/>
      <c r="N194" s="2080"/>
      <c r="O194" s="2739"/>
      <c r="P194" s="2740"/>
      <c r="Q194" s="2740"/>
      <c r="R194" s="2740"/>
      <c r="S194" s="2740"/>
      <c r="T194" s="2740"/>
      <c r="U194" s="2740"/>
      <c r="V194" s="2741"/>
      <c r="W194" s="6"/>
      <c r="X194" s="6"/>
      <c r="Y194" s="6"/>
      <c r="Z194" s="6"/>
      <c r="AA194" s="6"/>
      <c r="AB194" s="6"/>
    </row>
    <row r="195" spans="1:28" ht="15.75" x14ac:dyDescent="0.25">
      <c r="A195" s="2080"/>
      <c r="B195" s="336"/>
      <c r="C195" s="2742"/>
      <c r="D195" s="2742"/>
      <c r="E195" s="2743"/>
      <c r="F195" s="2743"/>
      <c r="G195" s="2744"/>
      <c r="H195" s="2744"/>
      <c r="I195" s="2745"/>
      <c r="J195" s="2745"/>
      <c r="K195" s="2745"/>
      <c r="L195" s="2746"/>
      <c r="M195" s="6"/>
      <c r="N195" s="2080"/>
      <c r="O195" s="2747" t="s">
        <v>2</v>
      </c>
      <c r="P195" s="2749">
        <v>1</v>
      </c>
      <c r="Q195" s="2749"/>
      <c r="R195" s="2750">
        <v>12.5</v>
      </c>
      <c r="S195" s="2750"/>
      <c r="T195" s="2751">
        <v>3</v>
      </c>
      <c r="U195" s="335"/>
      <c r="V195" s="2752">
        <f>(((R195/2)*(R195/2)*PI()*P195))</f>
        <v>122.7184630308513</v>
      </c>
      <c r="W195" s="6"/>
      <c r="X195" s="6"/>
      <c r="Y195" s="6"/>
      <c r="Z195" s="6"/>
      <c r="AA195" s="6"/>
      <c r="AB195" s="6"/>
    </row>
    <row r="196" spans="1:28" ht="15.75" x14ac:dyDescent="0.25">
      <c r="A196" s="2080"/>
      <c r="B196" s="707"/>
      <c r="C196" s="707"/>
      <c r="D196" s="707"/>
      <c r="E196" s="707"/>
      <c r="F196" s="707"/>
      <c r="G196" s="707"/>
      <c r="H196" s="707"/>
      <c r="I196" s="707"/>
      <c r="J196" s="707"/>
      <c r="K196" s="707"/>
      <c r="L196" s="708"/>
      <c r="M196" s="6"/>
      <c r="N196" s="2080"/>
      <c r="O196" s="2748"/>
      <c r="P196" s="2749"/>
      <c r="Q196" s="2749"/>
      <c r="R196" s="2421"/>
      <c r="S196" s="2421"/>
      <c r="T196" s="2423"/>
      <c r="U196" s="335"/>
      <c r="V196" s="2753"/>
      <c r="W196" s="6"/>
      <c r="X196" s="6"/>
      <c r="Y196" s="6"/>
      <c r="Z196" s="6"/>
      <c r="AA196" s="6"/>
      <c r="AB196" s="6"/>
    </row>
    <row r="197" spans="1:28" x14ac:dyDescent="0.25">
      <c r="A197" s="2080"/>
      <c r="B197" s="2754" t="s">
        <v>307</v>
      </c>
      <c r="C197" s="2755"/>
      <c r="D197" s="2755"/>
      <c r="E197" s="2755"/>
      <c r="F197" s="2755"/>
      <c r="G197" s="2755"/>
      <c r="H197" s="2755"/>
      <c r="I197" s="2755"/>
      <c r="J197" s="2755"/>
      <c r="K197" s="2755"/>
      <c r="L197" s="2756"/>
      <c r="M197" s="6"/>
      <c r="N197" s="2080"/>
      <c r="O197" s="2760" t="s">
        <v>177</v>
      </c>
      <c r="P197" s="2761"/>
      <c r="Q197" s="2761"/>
      <c r="R197" s="2761"/>
      <c r="S197" s="2761"/>
      <c r="T197" s="2761"/>
      <c r="U197" s="2761"/>
      <c r="V197" s="2762"/>
      <c r="W197" s="6"/>
      <c r="X197" s="6"/>
      <c r="Y197" s="6"/>
      <c r="Z197" s="6"/>
      <c r="AA197" s="6"/>
      <c r="AB197" s="6"/>
    </row>
    <row r="198" spans="1:28" ht="15.75" thickBot="1" x14ac:dyDescent="0.3">
      <c r="A198" s="2080"/>
      <c r="B198" s="2757"/>
      <c r="C198" s="2758"/>
      <c r="D198" s="2758"/>
      <c r="E198" s="2758"/>
      <c r="F198" s="2758"/>
      <c r="G198" s="2758"/>
      <c r="H198" s="2758"/>
      <c r="I198" s="2758"/>
      <c r="J198" s="2758"/>
      <c r="K198" s="2758"/>
      <c r="L198" s="2759"/>
      <c r="M198" s="6"/>
      <c r="N198" s="2080"/>
      <c r="O198" s="336"/>
      <c r="P198" s="42"/>
      <c r="Q198" s="42"/>
      <c r="R198" s="42"/>
      <c r="S198" s="42"/>
      <c r="T198" s="42"/>
      <c r="U198" s="42"/>
      <c r="V198" s="241"/>
      <c r="W198" s="6"/>
      <c r="X198" s="6"/>
      <c r="Y198" s="6"/>
      <c r="Z198" s="6"/>
      <c r="AA198" s="6"/>
      <c r="AB198" s="6"/>
    </row>
    <row r="199" spans="1:28" ht="15.75" x14ac:dyDescent="0.25">
      <c r="A199" s="2080"/>
      <c r="B199" s="2737" t="s">
        <v>16</v>
      </c>
      <c r="C199" s="2039"/>
      <c r="D199" s="2039"/>
      <c r="E199" s="2039"/>
      <c r="F199" s="2039"/>
      <c r="G199" s="2039"/>
      <c r="H199" s="2039"/>
      <c r="I199" s="2039"/>
      <c r="J199" s="2039"/>
      <c r="K199" s="2039"/>
      <c r="L199" s="2738"/>
      <c r="M199" s="6"/>
      <c r="N199" s="2080"/>
      <c r="O199" s="2724" t="s">
        <v>1</v>
      </c>
      <c r="P199" s="2222" t="s">
        <v>265</v>
      </c>
      <c r="Q199" s="2222"/>
      <c r="R199" s="2222"/>
      <c r="S199" s="2222"/>
      <c r="T199" s="2222"/>
      <c r="U199" s="2222"/>
      <c r="V199" s="2223"/>
      <c r="W199" s="6"/>
      <c r="X199" s="6"/>
      <c r="Y199" s="6"/>
      <c r="Z199" s="6"/>
      <c r="AA199" s="6"/>
      <c r="AB199" s="6"/>
    </row>
    <row r="200" spans="1:28" x14ac:dyDescent="0.25">
      <c r="A200" s="2080"/>
      <c r="B200" s="336"/>
      <c r="C200" s="2314" t="s">
        <v>119</v>
      </c>
      <c r="D200" s="2314"/>
      <c r="E200" s="2119" t="s">
        <v>118</v>
      </c>
      <c r="F200" s="2119"/>
      <c r="G200" s="2417" t="s">
        <v>120</v>
      </c>
      <c r="H200" s="2417"/>
      <c r="I200" s="2680" t="s">
        <v>164</v>
      </c>
      <c r="J200" s="2680"/>
      <c r="K200" s="2763" t="s">
        <v>221</v>
      </c>
      <c r="L200" s="2764"/>
      <c r="M200" s="6"/>
      <c r="N200" s="2080"/>
      <c r="O200" s="2724"/>
      <c r="P200" s="2222"/>
      <c r="Q200" s="2222"/>
      <c r="R200" s="2222"/>
      <c r="S200" s="2222"/>
      <c r="T200" s="2222"/>
      <c r="U200" s="2222"/>
      <c r="V200" s="2223"/>
      <c r="W200" s="6"/>
      <c r="X200" s="6"/>
      <c r="Y200" s="6"/>
      <c r="Z200" s="6"/>
      <c r="AA200" s="6"/>
      <c r="AB200" s="6"/>
    </row>
    <row r="201" spans="1:28" x14ac:dyDescent="0.25">
      <c r="A201" s="2080"/>
      <c r="B201" s="336"/>
      <c r="C201" s="2314"/>
      <c r="D201" s="2314"/>
      <c r="E201" s="2119"/>
      <c r="F201" s="2119"/>
      <c r="G201" s="2417"/>
      <c r="H201" s="2417"/>
      <c r="I201" s="2680"/>
      <c r="J201" s="2680"/>
      <c r="K201" s="2763"/>
      <c r="L201" s="2764"/>
      <c r="M201" s="6"/>
      <c r="N201" s="2080"/>
      <c r="O201" s="2765" t="s">
        <v>2</v>
      </c>
      <c r="P201" s="2360" t="s">
        <v>266</v>
      </c>
      <c r="Q201" s="2360"/>
      <c r="R201" s="2360"/>
      <c r="S201" s="2360"/>
      <c r="T201" s="2360"/>
      <c r="U201" s="2360"/>
      <c r="V201" s="2767"/>
      <c r="W201" s="6"/>
      <c r="X201" s="6"/>
      <c r="Y201" s="6"/>
      <c r="Z201" s="6"/>
      <c r="AA201" s="6"/>
      <c r="AB201" s="6"/>
    </row>
    <row r="202" spans="1:28" ht="15.75" x14ac:dyDescent="0.25">
      <c r="A202" s="2080"/>
      <c r="B202" s="338" t="s">
        <v>1</v>
      </c>
      <c r="C202" s="339">
        <v>1</v>
      </c>
      <c r="D202" s="339"/>
      <c r="E202" s="2768">
        <v>12.5</v>
      </c>
      <c r="F202" s="2768"/>
      <c r="G202" s="2768">
        <v>4.5</v>
      </c>
      <c r="H202" s="2768"/>
      <c r="I202" s="2769">
        <v>3</v>
      </c>
      <c r="J202" s="2769"/>
      <c r="K202" s="2046">
        <v>0.15</v>
      </c>
      <c r="L202" s="2770"/>
      <c r="M202" s="6"/>
      <c r="N202" s="2080"/>
      <c r="O202" s="2765"/>
      <c r="P202" s="2360"/>
      <c r="Q202" s="2360"/>
      <c r="R202" s="2360"/>
      <c r="S202" s="2360"/>
      <c r="T202" s="2360"/>
      <c r="U202" s="2360"/>
      <c r="V202" s="2767"/>
      <c r="W202" s="6"/>
      <c r="X202" s="6"/>
      <c r="Y202" s="6"/>
      <c r="Z202" s="6"/>
      <c r="AA202" s="6"/>
      <c r="AB202" s="6"/>
    </row>
    <row r="203" spans="1:28" x14ac:dyDescent="0.25">
      <c r="A203" s="2080"/>
      <c r="B203" s="2771" t="s">
        <v>308</v>
      </c>
      <c r="C203" s="2772"/>
      <c r="D203" s="2772"/>
      <c r="E203" s="2772"/>
      <c r="F203" s="2772"/>
      <c r="G203" s="2772"/>
      <c r="H203" s="2772"/>
      <c r="I203" s="2772"/>
      <c r="J203" s="2772"/>
      <c r="K203" s="340"/>
      <c r="L203" s="241"/>
      <c r="M203" s="6"/>
      <c r="N203" s="2080"/>
      <c r="O203" s="2765"/>
      <c r="P203" s="2360"/>
      <c r="Q203" s="2360"/>
      <c r="R203" s="2360"/>
      <c r="S203" s="2360"/>
      <c r="T203" s="2360"/>
      <c r="U203" s="2360"/>
      <c r="V203" s="2767"/>
      <c r="W203" s="6"/>
      <c r="X203" s="6"/>
      <c r="Y203" s="6"/>
      <c r="Z203" s="6"/>
      <c r="AA203" s="6"/>
      <c r="AB203" s="6"/>
    </row>
    <row r="204" spans="1:28" x14ac:dyDescent="0.25">
      <c r="A204" s="2080"/>
      <c r="B204" s="341"/>
      <c r="C204" s="2773" t="s">
        <v>228</v>
      </c>
      <c r="D204" s="2773"/>
      <c r="E204" s="2773" t="s">
        <v>229</v>
      </c>
      <c r="F204" s="2773"/>
      <c r="G204" s="2773" t="s">
        <v>221</v>
      </c>
      <c r="H204" s="2773"/>
      <c r="I204" s="2773" t="s">
        <v>228</v>
      </c>
      <c r="J204" s="2773"/>
      <c r="K204" s="2773" t="s">
        <v>229</v>
      </c>
      <c r="L204" s="2786"/>
      <c r="M204" s="6"/>
      <c r="N204" s="2080"/>
      <c r="O204" s="2766"/>
      <c r="P204" s="2360"/>
      <c r="Q204" s="2360"/>
      <c r="R204" s="2360"/>
      <c r="S204" s="2360"/>
      <c r="T204" s="2360"/>
      <c r="U204" s="2360"/>
      <c r="V204" s="2767"/>
      <c r="W204" s="6"/>
      <c r="X204" s="6"/>
      <c r="Y204" s="6"/>
      <c r="Z204" s="6"/>
      <c r="AA204" s="6"/>
      <c r="AB204" s="6"/>
    </row>
    <row r="205" spans="1:28" x14ac:dyDescent="0.25">
      <c r="A205" s="2080"/>
      <c r="B205" s="341"/>
      <c r="C205" s="2773"/>
      <c r="D205" s="2773"/>
      <c r="E205" s="2773"/>
      <c r="F205" s="2773"/>
      <c r="G205" s="2773"/>
      <c r="H205" s="2773"/>
      <c r="I205" s="2773"/>
      <c r="J205" s="2773"/>
      <c r="K205" s="2773"/>
      <c r="L205" s="2786"/>
      <c r="M205" s="6"/>
      <c r="N205" s="2080"/>
      <c r="O205" s="2787" t="s">
        <v>267</v>
      </c>
      <c r="P205" s="2788"/>
      <c r="Q205" s="2788"/>
      <c r="R205" s="2788"/>
      <c r="S205" s="2788"/>
      <c r="T205" s="2788"/>
      <c r="U205" s="2788"/>
      <c r="V205" s="2789"/>
      <c r="W205" s="6"/>
      <c r="X205" s="6"/>
      <c r="Y205" s="6"/>
      <c r="Z205" s="6"/>
      <c r="AA205" s="6"/>
      <c r="AB205" s="6"/>
    </row>
    <row r="206" spans="1:28" x14ac:dyDescent="0.25">
      <c r="A206" s="2080"/>
      <c r="B206" s="341"/>
      <c r="C206" s="2790">
        <f>(((E189/2)*(E189/2)*PI()*C189))</f>
        <v>730.61664150047625</v>
      </c>
      <c r="D206" s="2790"/>
      <c r="E206" s="2791">
        <f>(((E189/2)*(E189/2)*PI()*G189)*C189)</f>
        <v>3287.7748867521432</v>
      </c>
      <c r="F206" s="2791"/>
      <c r="G206" s="2792">
        <f>IF(ISBLANK(E194),C194,E194)</f>
        <v>0.89303999999999983</v>
      </c>
      <c r="H206" s="2792"/>
      <c r="I206" s="2793">
        <f>(((E202/2)*(E202/2)*PI()*C202))</f>
        <v>122.7184630308513</v>
      </c>
      <c r="J206" s="2793"/>
      <c r="K206" s="2794">
        <f>(((E202/2)*(E202/2)*PI()*G202)*C202)</f>
        <v>552.23308363883086</v>
      </c>
      <c r="L206" s="2795"/>
      <c r="M206" s="6"/>
      <c r="N206" s="2080"/>
      <c r="O206" s="2787"/>
      <c r="P206" s="2788"/>
      <c r="Q206" s="2788"/>
      <c r="R206" s="2788"/>
      <c r="S206" s="2788"/>
      <c r="T206" s="2788"/>
      <c r="U206" s="2788"/>
      <c r="V206" s="2789"/>
      <c r="W206" s="6"/>
      <c r="X206" s="6"/>
      <c r="Y206" s="6"/>
      <c r="Z206" s="6"/>
      <c r="AA206" s="6"/>
      <c r="AB206" s="6"/>
    </row>
    <row r="207" spans="1:28" x14ac:dyDescent="0.25">
      <c r="A207" s="2080"/>
      <c r="B207" s="341"/>
      <c r="C207" s="2790"/>
      <c r="D207" s="2790"/>
      <c r="E207" s="2791"/>
      <c r="F207" s="2791"/>
      <c r="G207" s="2792"/>
      <c r="H207" s="2792"/>
      <c r="I207" s="2793"/>
      <c r="J207" s="2793"/>
      <c r="K207" s="2794"/>
      <c r="L207" s="2795"/>
      <c r="M207" s="6"/>
      <c r="N207" s="2080"/>
      <c r="O207" s="2787"/>
      <c r="P207" s="2788"/>
      <c r="Q207" s="2788"/>
      <c r="R207" s="2788"/>
      <c r="S207" s="2788"/>
      <c r="T207" s="2788"/>
      <c r="U207" s="2788"/>
      <c r="V207" s="2789"/>
      <c r="W207" s="6"/>
      <c r="X207" s="6"/>
      <c r="Y207" s="6"/>
      <c r="Z207" s="6"/>
      <c r="AA207" s="6"/>
      <c r="AB207" s="6"/>
    </row>
    <row r="208" spans="1:28" x14ac:dyDescent="0.25">
      <c r="A208" s="2080"/>
      <c r="B208" s="342"/>
      <c r="C208" s="343"/>
      <c r="D208" s="343"/>
      <c r="E208" s="343"/>
      <c r="F208" s="343"/>
      <c r="G208" s="343"/>
      <c r="H208" s="344"/>
      <c r="I208" s="344"/>
      <c r="J208" s="344"/>
      <c r="K208" s="344"/>
      <c r="L208" s="345"/>
      <c r="M208" s="6"/>
      <c r="N208" s="2080"/>
      <c r="O208" s="2774" t="s">
        <v>268</v>
      </c>
      <c r="P208" s="2775"/>
      <c r="Q208" s="2775"/>
      <c r="R208" s="2775"/>
      <c r="S208" s="2775"/>
      <c r="T208" s="2775"/>
      <c r="U208" s="2775"/>
      <c r="V208" s="2776"/>
      <c r="W208" s="6"/>
      <c r="X208" s="6"/>
      <c r="Y208" s="6"/>
      <c r="Z208" s="6"/>
      <c r="AA208" s="6"/>
      <c r="AB208" s="6"/>
    </row>
    <row r="209" spans="1:28" x14ac:dyDescent="0.25">
      <c r="A209" s="2080"/>
      <c r="B209" s="2777" t="s">
        <v>1</v>
      </c>
      <c r="C209" s="2306" t="s">
        <v>309</v>
      </c>
      <c r="D209" s="2306"/>
      <c r="E209" s="2306"/>
      <c r="F209" s="2306"/>
      <c r="G209" s="2306"/>
      <c r="H209" s="2306"/>
      <c r="I209" s="2306"/>
      <c r="J209" s="2306"/>
      <c r="K209" s="2306"/>
      <c r="L209" s="2778"/>
      <c r="M209" s="6"/>
      <c r="N209" s="2080"/>
      <c r="O209" s="2774"/>
      <c r="P209" s="2775"/>
      <c r="Q209" s="2775"/>
      <c r="R209" s="2775"/>
      <c r="S209" s="2775"/>
      <c r="T209" s="2775"/>
      <c r="U209" s="2775"/>
      <c r="V209" s="2776"/>
      <c r="W209" s="6"/>
      <c r="X209" s="6"/>
      <c r="Y209" s="6"/>
      <c r="Z209" s="6"/>
      <c r="AA209" s="6"/>
      <c r="AB209" s="6"/>
    </row>
    <row r="210" spans="1:28" x14ac:dyDescent="0.25">
      <c r="A210" s="2080"/>
      <c r="B210" s="2777"/>
      <c r="C210" s="2306"/>
      <c r="D210" s="2306"/>
      <c r="E210" s="2306"/>
      <c r="F210" s="2306"/>
      <c r="G210" s="2306"/>
      <c r="H210" s="2306"/>
      <c r="I210" s="2306"/>
      <c r="J210" s="2306"/>
      <c r="K210" s="2306"/>
      <c r="L210" s="2778"/>
      <c r="M210" s="6"/>
      <c r="N210" s="2080"/>
      <c r="O210" s="2774"/>
      <c r="P210" s="2775"/>
      <c r="Q210" s="2775"/>
      <c r="R210" s="2775"/>
      <c r="S210" s="2775"/>
      <c r="T210" s="2775"/>
      <c r="U210" s="2775"/>
      <c r="V210" s="2776"/>
      <c r="W210" s="6"/>
      <c r="X210" s="6"/>
      <c r="Y210" s="6"/>
      <c r="Z210" s="6"/>
      <c r="AA210" s="6"/>
      <c r="AB210" s="6"/>
    </row>
    <row r="211" spans="1:28" x14ac:dyDescent="0.25">
      <c r="A211" s="2080"/>
      <c r="B211" s="2777"/>
      <c r="C211" s="2306"/>
      <c r="D211" s="2306"/>
      <c r="E211" s="2306"/>
      <c r="F211" s="2306"/>
      <c r="G211" s="2306"/>
      <c r="H211" s="2306"/>
      <c r="I211" s="2306"/>
      <c r="J211" s="2306"/>
      <c r="K211" s="2306"/>
      <c r="L211" s="2778"/>
      <c r="M211" s="6"/>
      <c r="N211" s="2080"/>
      <c r="O211" s="2774"/>
      <c r="P211" s="2775"/>
      <c r="Q211" s="2775"/>
      <c r="R211" s="2775"/>
      <c r="S211" s="2775"/>
      <c r="T211" s="2775"/>
      <c r="U211" s="2775"/>
      <c r="V211" s="2776"/>
      <c r="W211" s="6"/>
      <c r="X211" s="6"/>
      <c r="Y211" s="6"/>
      <c r="Z211" s="6"/>
      <c r="AA211" s="6"/>
      <c r="AB211" s="6"/>
    </row>
    <row r="212" spans="1:28" x14ac:dyDescent="0.25">
      <c r="A212" s="2080"/>
      <c r="B212" s="2777"/>
      <c r="C212" s="2306"/>
      <c r="D212" s="2306"/>
      <c r="E212" s="2306"/>
      <c r="F212" s="2306"/>
      <c r="G212" s="2306"/>
      <c r="H212" s="2306"/>
      <c r="I212" s="2306"/>
      <c r="J212" s="2306"/>
      <c r="K212" s="2306"/>
      <c r="L212" s="2778"/>
      <c r="M212" s="6"/>
      <c r="N212" s="2080"/>
      <c r="O212" s="2779" t="s">
        <v>199</v>
      </c>
      <c r="P212" s="2780"/>
      <c r="Q212" s="2780"/>
      <c r="R212" s="2780"/>
      <c r="S212" s="2780"/>
      <c r="T212" s="2780"/>
      <c r="U212" s="2780"/>
      <c r="V212" s="2781"/>
      <c r="W212" s="6"/>
      <c r="X212" s="6"/>
      <c r="Y212" s="6"/>
      <c r="Z212" s="6"/>
      <c r="AA212" s="6"/>
      <c r="AB212" s="6"/>
    </row>
    <row r="213" spans="1:28" x14ac:dyDescent="0.25">
      <c r="A213" s="2080"/>
      <c r="B213" s="2777"/>
      <c r="C213" s="2782" t="s">
        <v>310</v>
      </c>
      <c r="D213" s="2782"/>
      <c r="E213" s="2782"/>
      <c r="F213" s="2782"/>
      <c r="G213" s="2782"/>
      <c r="H213" s="2782"/>
      <c r="I213" s="2782"/>
      <c r="J213" s="2782"/>
      <c r="K213" s="2782"/>
      <c r="L213" s="2783"/>
      <c r="M213" s="6"/>
      <c r="N213" s="2080"/>
      <c r="O213" s="2784" t="s">
        <v>200</v>
      </c>
      <c r="P213" s="2612"/>
      <c r="Q213" s="2612"/>
      <c r="R213" s="2612"/>
      <c r="S213" s="2612"/>
      <c r="T213" s="2612"/>
      <c r="U213" s="2612"/>
      <c r="V213" s="2785"/>
      <c r="W213" s="6"/>
      <c r="X213" s="6"/>
      <c r="Y213" s="6"/>
      <c r="Z213" s="6"/>
      <c r="AA213" s="6"/>
      <c r="AB213" s="6"/>
    </row>
    <row r="214" spans="1:28" x14ac:dyDescent="0.25">
      <c r="A214" s="2080"/>
      <c r="B214" s="2777"/>
      <c r="C214" s="2782"/>
      <c r="D214" s="2782"/>
      <c r="E214" s="2782"/>
      <c r="F214" s="2782"/>
      <c r="G214" s="2782"/>
      <c r="H214" s="2782"/>
      <c r="I214" s="2782"/>
      <c r="J214" s="2782"/>
      <c r="K214" s="2782"/>
      <c r="L214" s="2783"/>
      <c r="M214" s="6"/>
      <c r="N214" s="2080"/>
      <c r="O214" s="2784"/>
      <c r="P214" s="2612"/>
      <c r="Q214" s="2612"/>
      <c r="R214" s="2612"/>
      <c r="S214" s="2612"/>
      <c r="T214" s="2612"/>
      <c r="U214" s="2612"/>
      <c r="V214" s="2785"/>
      <c r="W214" s="6"/>
      <c r="X214" s="6"/>
      <c r="Y214" s="6"/>
      <c r="Z214" s="6"/>
      <c r="AA214" s="6"/>
      <c r="AB214" s="6"/>
    </row>
    <row r="215" spans="1:28" ht="15.75" x14ac:dyDescent="0.25">
      <c r="A215" s="2080"/>
      <c r="B215" s="346"/>
      <c r="C215" s="347"/>
      <c r="D215" s="347"/>
      <c r="E215" s="347"/>
      <c r="F215" s="347"/>
      <c r="G215" s="347"/>
      <c r="H215" s="347"/>
      <c r="I215" s="347"/>
      <c r="J215" s="347"/>
      <c r="K215" s="347"/>
      <c r="L215" s="348"/>
      <c r="M215" s="6"/>
      <c r="N215" s="2080"/>
      <c r="O215" s="2784"/>
      <c r="P215" s="2612"/>
      <c r="Q215" s="2612"/>
      <c r="R215" s="2612"/>
      <c r="S215" s="2612"/>
      <c r="T215" s="2612"/>
      <c r="U215" s="2612"/>
      <c r="V215" s="2785"/>
      <c r="W215" s="6"/>
      <c r="X215" s="6"/>
      <c r="Y215" s="6"/>
      <c r="Z215" s="6"/>
      <c r="AA215" s="6"/>
      <c r="AB215" s="6"/>
    </row>
    <row r="216" spans="1:28" x14ac:dyDescent="0.25">
      <c r="A216" s="2080"/>
      <c r="B216" s="2812" t="s">
        <v>2</v>
      </c>
      <c r="C216" s="2813" t="s">
        <v>275</v>
      </c>
      <c r="D216" s="2813"/>
      <c r="E216" s="2813"/>
      <c r="F216" s="2813"/>
      <c r="G216" s="2813"/>
      <c r="H216" s="2813"/>
      <c r="I216" s="2813"/>
      <c r="J216" s="2813"/>
      <c r="K216" s="2813"/>
      <c r="L216" s="2814"/>
      <c r="M216" s="6"/>
      <c r="N216" s="2080"/>
      <c r="O216" s="2815" t="s">
        <v>96</v>
      </c>
      <c r="P216" s="2816"/>
      <c r="Q216" s="2816"/>
      <c r="R216" s="2816"/>
      <c r="S216" s="2816"/>
      <c r="T216" s="2816"/>
      <c r="U216" s="2816"/>
      <c r="V216" s="2817"/>
      <c r="W216" s="6"/>
      <c r="X216" s="6"/>
      <c r="Y216" s="6"/>
      <c r="Z216" s="6"/>
      <c r="AA216" s="6"/>
      <c r="AB216" s="6"/>
    </row>
    <row r="217" spans="1:28" x14ac:dyDescent="0.25">
      <c r="A217" s="2080"/>
      <c r="B217" s="2812"/>
      <c r="C217" s="2813"/>
      <c r="D217" s="2813"/>
      <c r="E217" s="2813"/>
      <c r="F217" s="2813"/>
      <c r="G217" s="2813"/>
      <c r="H217" s="2813"/>
      <c r="I217" s="2813"/>
      <c r="J217" s="2813"/>
      <c r="K217" s="2813"/>
      <c r="L217" s="2814"/>
      <c r="M217" s="6"/>
      <c r="N217" s="2080"/>
      <c r="O217" s="2815"/>
      <c r="P217" s="2816"/>
      <c r="Q217" s="2816"/>
      <c r="R217" s="2816"/>
      <c r="S217" s="2816"/>
      <c r="T217" s="2816"/>
      <c r="U217" s="2816"/>
      <c r="V217" s="2817"/>
      <c r="W217" s="6"/>
      <c r="X217" s="6"/>
      <c r="Y217" s="6"/>
      <c r="Z217" s="6"/>
      <c r="AA217" s="6"/>
      <c r="AB217" s="6"/>
    </row>
    <row r="218" spans="1:28" x14ac:dyDescent="0.25">
      <c r="A218" s="2080"/>
      <c r="B218" s="2818" t="s">
        <v>3</v>
      </c>
      <c r="C218" s="2819" t="s">
        <v>233</v>
      </c>
      <c r="D218" s="2819"/>
      <c r="E218" s="2819"/>
      <c r="F218" s="2819"/>
      <c r="G218" s="2819"/>
      <c r="H218" s="2819"/>
      <c r="I218" s="2819"/>
      <c r="J218" s="2819"/>
      <c r="K218" s="2819"/>
      <c r="L218" s="2820"/>
      <c r="M218" s="6"/>
      <c r="N218" s="2080"/>
      <c r="O218" s="2821" t="s">
        <v>158</v>
      </c>
      <c r="P218" s="2822"/>
      <c r="Q218" s="2822"/>
      <c r="R218" s="2822"/>
      <c r="S218" s="2822"/>
      <c r="T218" s="2822"/>
      <c r="U218" s="2822"/>
      <c r="V218" s="2823"/>
      <c r="W218" s="6"/>
      <c r="X218" s="6"/>
      <c r="Y218" s="6"/>
      <c r="Z218" s="6"/>
      <c r="AA218" s="6"/>
      <c r="AB218" s="6"/>
    </row>
    <row r="219" spans="1:28" x14ac:dyDescent="0.25">
      <c r="A219" s="2080"/>
      <c r="B219" s="2818"/>
      <c r="C219" s="2819"/>
      <c r="D219" s="2819"/>
      <c r="E219" s="2819"/>
      <c r="F219" s="2819"/>
      <c r="G219" s="2819"/>
      <c r="H219" s="2819"/>
      <c r="I219" s="2819"/>
      <c r="J219" s="2819"/>
      <c r="K219" s="2819"/>
      <c r="L219" s="2820"/>
      <c r="M219" s="6"/>
      <c r="N219" s="2080"/>
      <c r="O219" s="2821"/>
      <c r="P219" s="2822"/>
      <c r="Q219" s="2822"/>
      <c r="R219" s="2822"/>
      <c r="S219" s="2822"/>
      <c r="T219" s="2822"/>
      <c r="U219" s="2822"/>
      <c r="V219" s="2823"/>
      <c r="W219" s="6"/>
      <c r="X219" s="6"/>
      <c r="Y219" s="6"/>
      <c r="Z219" s="6"/>
      <c r="AA219" s="6"/>
      <c r="AB219" s="6"/>
    </row>
    <row r="220" spans="1:28" x14ac:dyDescent="0.25">
      <c r="A220" s="2080"/>
      <c r="B220" s="2818"/>
      <c r="C220" s="2819"/>
      <c r="D220" s="2819"/>
      <c r="E220" s="2819"/>
      <c r="F220" s="2819"/>
      <c r="G220" s="2819"/>
      <c r="H220" s="2819"/>
      <c r="I220" s="2819"/>
      <c r="J220" s="2819"/>
      <c r="K220" s="2819"/>
      <c r="L220" s="2820"/>
      <c r="M220" s="6"/>
      <c r="N220" s="2080"/>
      <c r="O220" s="2824" t="s">
        <v>9</v>
      </c>
      <c r="P220" s="2363"/>
      <c r="Q220" s="2363"/>
      <c r="R220" s="2363"/>
      <c r="S220" s="2363"/>
      <c r="T220" s="2363"/>
      <c r="U220" s="2363"/>
      <c r="V220" s="2825"/>
      <c r="W220" s="6"/>
      <c r="X220" s="6"/>
      <c r="Y220" s="6"/>
      <c r="Z220" s="6"/>
      <c r="AA220" s="6"/>
      <c r="AB220" s="6"/>
    </row>
    <row r="221" spans="1:28" ht="15.75" thickBot="1" x14ac:dyDescent="0.3">
      <c r="A221" s="2080"/>
      <c r="B221" s="2829" t="s">
        <v>4</v>
      </c>
      <c r="C221" s="2830" t="s">
        <v>311</v>
      </c>
      <c r="D221" s="2830"/>
      <c r="E221" s="2830"/>
      <c r="F221" s="2830"/>
      <c r="G221" s="2830"/>
      <c r="H221" s="2830"/>
      <c r="I221" s="2830"/>
      <c r="J221" s="2830"/>
      <c r="K221" s="2830"/>
      <c r="L221" s="2831"/>
      <c r="M221" s="6"/>
      <c r="N221" s="2080"/>
      <c r="O221" s="2826"/>
      <c r="P221" s="2827"/>
      <c r="Q221" s="2827"/>
      <c r="R221" s="2827"/>
      <c r="S221" s="2827"/>
      <c r="T221" s="2827"/>
      <c r="U221" s="2827"/>
      <c r="V221" s="2828"/>
      <c r="W221" s="6"/>
      <c r="X221" s="6"/>
      <c r="Y221" s="6"/>
      <c r="Z221" s="6"/>
      <c r="AA221" s="6"/>
      <c r="AB221" s="6"/>
    </row>
    <row r="222" spans="1:28" x14ac:dyDescent="0.25">
      <c r="A222" s="2080"/>
      <c r="B222" s="2829"/>
      <c r="C222" s="2830"/>
      <c r="D222" s="2830"/>
      <c r="E222" s="2830"/>
      <c r="F222" s="2830"/>
      <c r="G222" s="2830"/>
      <c r="H222" s="2830"/>
      <c r="I222" s="2830"/>
      <c r="J222" s="2830"/>
      <c r="K222" s="2830"/>
      <c r="L222" s="2831"/>
      <c r="M222" s="6"/>
      <c r="N222" s="6"/>
      <c r="O222" s="6"/>
      <c r="P222" s="6"/>
      <c r="Q222" s="6"/>
      <c r="R222" s="6"/>
      <c r="S222" s="6"/>
      <c r="T222" s="6"/>
      <c r="U222" s="6"/>
      <c r="V222" s="6"/>
      <c r="W222" s="6"/>
      <c r="X222" s="6"/>
      <c r="Y222" s="6"/>
      <c r="Z222" s="6"/>
      <c r="AA222" s="6"/>
      <c r="AB222" s="6"/>
    </row>
    <row r="223" spans="1:28" x14ac:dyDescent="0.25">
      <c r="A223" s="2080"/>
      <c r="B223" s="2829"/>
      <c r="C223" s="2830"/>
      <c r="D223" s="2830"/>
      <c r="E223" s="2830"/>
      <c r="F223" s="2830"/>
      <c r="G223" s="2830"/>
      <c r="H223" s="2830"/>
      <c r="I223" s="2830"/>
      <c r="J223" s="2830"/>
      <c r="K223" s="2830"/>
      <c r="L223" s="2831"/>
      <c r="M223" s="6"/>
      <c r="N223" s="6"/>
      <c r="O223" s="6"/>
      <c r="P223" s="6"/>
      <c r="Q223" s="6"/>
      <c r="R223" s="6"/>
      <c r="S223" s="6"/>
      <c r="T223" s="6"/>
      <c r="U223" s="6"/>
      <c r="V223" s="6"/>
      <c r="W223" s="6"/>
      <c r="X223" s="6"/>
      <c r="Y223" s="6"/>
      <c r="Z223" s="6"/>
      <c r="AA223" s="6"/>
      <c r="AB223" s="6"/>
    </row>
    <row r="224" spans="1:28" x14ac:dyDescent="0.25">
      <c r="A224" s="2080"/>
      <c r="B224" s="2796" t="s">
        <v>267</v>
      </c>
      <c r="C224" s="2797"/>
      <c r="D224" s="2797"/>
      <c r="E224" s="2797"/>
      <c r="F224" s="2797"/>
      <c r="G224" s="2797"/>
      <c r="H224" s="2797"/>
      <c r="I224" s="2797"/>
      <c r="J224" s="2797"/>
      <c r="K224" s="2797"/>
      <c r="L224" s="2798"/>
      <c r="M224" s="6"/>
      <c r="N224" s="6"/>
      <c r="O224" s="6"/>
      <c r="P224" s="6"/>
      <c r="Q224" s="6"/>
      <c r="R224" s="6"/>
      <c r="S224" s="6"/>
      <c r="T224" s="6"/>
      <c r="U224" s="6"/>
      <c r="V224" s="6"/>
      <c r="W224" s="6"/>
      <c r="X224" s="6"/>
      <c r="Y224" s="6"/>
      <c r="Z224" s="6"/>
      <c r="AA224" s="6"/>
      <c r="AB224" s="6"/>
    </row>
    <row r="225" spans="1:28" x14ac:dyDescent="0.25">
      <c r="A225" s="2080"/>
      <c r="B225" s="2796"/>
      <c r="C225" s="2797"/>
      <c r="D225" s="2797"/>
      <c r="E225" s="2797"/>
      <c r="F225" s="2797"/>
      <c r="G225" s="2797"/>
      <c r="H225" s="2797"/>
      <c r="I225" s="2797"/>
      <c r="J225" s="2797"/>
      <c r="K225" s="2797"/>
      <c r="L225" s="2798"/>
      <c r="M225" s="6"/>
      <c r="N225" s="6"/>
      <c r="O225" s="6"/>
      <c r="P225" s="6"/>
      <c r="Q225" s="6"/>
      <c r="R225" s="6"/>
      <c r="S225" s="6"/>
      <c r="T225" s="6"/>
      <c r="U225" s="6"/>
      <c r="V225" s="6"/>
      <c r="W225" s="6"/>
      <c r="X225" s="6"/>
      <c r="Y225" s="6"/>
      <c r="Z225" s="6"/>
      <c r="AA225" s="6"/>
      <c r="AB225" s="6"/>
    </row>
    <row r="226" spans="1:28" x14ac:dyDescent="0.25">
      <c r="A226" s="2080"/>
      <c r="B226" s="2799" t="s">
        <v>268</v>
      </c>
      <c r="C226" s="2800"/>
      <c r="D226" s="2800"/>
      <c r="E226" s="2800"/>
      <c r="F226" s="2800"/>
      <c r="G226" s="2800"/>
      <c r="H226" s="2800"/>
      <c r="I226" s="2800"/>
      <c r="J226" s="2800"/>
      <c r="K226" s="2800"/>
      <c r="L226" s="2801"/>
      <c r="M226" s="6"/>
      <c r="N226" s="6"/>
      <c r="O226" s="6"/>
      <c r="P226" s="6"/>
      <c r="Q226" s="6"/>
      <c r="R226" s="6"/>
      <c r="S226" s="6"/>
      <c r="T226" s="6"/>
      <c r="U226" s="6"/>
      <c r="V226" s="6"/>
      <c r="W226" s="6"/>
      <c r="X226" s="6"/>
      <c r="Y226" s="6"/>
      <c r="Z226" s="6"/>
      <c r="AA226" s="6"/>
      <c r="AB226" s="6"/>
    </row>
    <row r="227" spans="1:28" x14ac:dyDescent="0.25">
      <c r="A227" s="2080"/>
      <c r="B227" s="2799"/>
      <c r="C227" s="2800"/>
      <c r="D227" s="2800"/>
      <c r="E227" s="2800"/>
      <c r="F227" s="2800"/>
      <c r="G227" s="2800"/>
      <c r="H227" s="2800"/>
      <c r="I227" s="2800"/>
      <c r="J227" s="2800"/>
      <c r="K227" s="2800"/>
      <c r="L227" s="2801"/>
      <c r="M227" s="6"/>
      <c r="N227" s="6"/>
      <c r="O227" s="6"/>
      <c r="P227" s="6"/>
      <c r="Q227" s="6"/>
      <c r="R227" s="6"/>
      <c r="S227" s="6"/>
      <c r="T227" s="6"/>
      <c r="U227" s="6"/>
      <c r="V227" s="6"/>
      <c r="W227" s="6"/>
      <c r="X227" s="6"/>
      <c r="Y227" s="6"/>
      <c r="Z227" s="6"/>
      <c r="AA227" s="6"/>
      <c r="AB227" s="6"/>
    </row>
    <row r="228" spans="1:28" x14ac:dyDescent="0.25">
      <c r="A228" s="2080"/>
      <c r="B228" s="349" t="s">
        <v>199</v>
      </c>
      <c r="C228" s="350"/>
      <c r="D228" s="350"/>
      <c r="E228" s="6"/>
      <c r="F228" s="6"/>
      <c r="G228" s="351"/>
      <c r="H228" s="42"/>
      <c r="I228" s="42"/>
      <c r="J228" s="42"/>
      <c r="K228" s="42"/>
      <c r="L228" s="218"/>
      <c r="M228" s="6"/>
      <c r="N228" s="6"/>
      <c r="O228" s="6"/>
      <c r="P228" s="6"/>
      <c r="Q228" s="6"/>
      <c r="R228" s="6"/>
      <c r="S228" s="6"/>
      <c r="T228" s="6"/>
      <c r="U228" s="6"/>
      <c r="V228" s="6"/>
      <c r="W228" s="6"/>
      <c r="X228" s="6"/>
      <c r="Y228" s="6"/>
      <c r="Z228" s="6"/>
      <c r="AA228" s="6"/>
      <c r="AB228" s="6"/>
    </row>
    <row r="229" spans="1:28" x14ac:dyDescent="0.25">
      <c r="A229" s="2080"/>
      <c r="B229" s="2784" t="s">
        <v>200</v>
      </c>
      <c r="C229" s="2612"/>
      <c r="D229" s="2612"/>
      <c r="E229" s="2612"/>
      <c r="F229" s="2612"/>
      <c r="G229" s="2612"/>
      <c r="H229" s="2612"/>
      <c r="I229" s="2612"/>
      <c r="J229" s="2612"/>
      <c r="K229" s="2612"/>
      <c r="L229" s="2785"/>
      <c r="M229" s="6"/>
      <c r="N229" s="6"/>
      <c r="O229" s="6"/>
      <c r="P229" s="6"/>
      <c r="Q229" s="6"/>
      <c r="R229" s="6"/>
      <c r="S229" s="6"/>
      <c r="T229" s="6"/>
      <c r="U229" s="6"/>
      <c r="V229" s="6"/>
      <c r="W229" s="6"/>
      <c r="X229" s="6"/>
      <c r="Y229" s="6"/>
      <c r="Z229" s="6"/>
      <c r="AA229" s="6"/>
      <c r="AB229" s="6"/>
    </row>
    <row r="230" spans="1:28" x14ac:dyDescent="0.25">
      <c r="A230" s="2080"/>
      <c r="B230" s="2784"/>
      <c r="C230" s="2612"/>
      <c r="D230" s="2612"/>
      <c r="E230" s="2612"/>
      <c r="F230" s="2612"/>
      <c r="G230" s="2612"/>
      <c r="H230" s="2612"/>
      <c r="I230" s="2612"/>
      <c r="J230" s="2612"/>
      <c r="K230" s="2612"/>
      <c r="L230" s="2785"/>
      <c r="M230" s="6"/>
      <c r="N230" s="6"/>
      <c r="O230" s="6"/>
      <c r="P230" s="6"/>
      <c r="Q230" s="6"/>
      <c r="R230" s="6"/>
      <c r="S230" s="6"/>
      <c r="T230" s="6"/>
      <c r="U230" s="6"/>
      <c r="V230" s="6"/>
      <c r="W230" s="6"/>
      <c r="X230" s="6"/>
      <c r="Y230" s="6"/>
      <c r="Z230" s="6"/>
      <c r="AA230" s="6"/>
      <c r="AB230" s="6"/>
    </row>
    <row r="231" spans="1:28" x14ac:dyDescent="0.25">
      <c r="A231" s="2080"/>
      <c r="B231" s="2802" t="s">
        <v>96</v>
      </c>
      <c r="C231" s="2803"/>
      <c r="D231" s="2803"/>
      <c r="E231" s="2803"/>
      <c r="F231" s="2803"/>
      <c r="G231" s="2803"/>
      <c r="H231" s="2803"/>
      <c r="I231" s="2803"/>
      <c r="J231" s="2803"/>
      <c r="K231" s="2803"/>
      <c r="L231" s="2804"/>
      <c r="M231" s="6"/>
      <c r="N231" s="6"/>
      <c r="O231" s="6"/>
      <c r="P231" s="6"/>
      <c r="Q231" s="6"/>
      <c r="R231" s="6"/>
      <c r="S231" s="6"/>
      <c r="T231" s="6"/>
      <c r="U231" s="6"/>
      <c r="V231" s="6"/>
      <c r="W231" s="6"/>
      <c r="X231" s="6"/>
      <c r="Y231" s="6"/>
      <c r="Z231" s="6"/>
      <c r="AA231" s="6"/>
      <c r="AB231" s="6"/>
    </row>
    <row r="232" spans="1:28" x14ac:dyDescent="0.25">
      <c r="A232" s="2080"/>
      <c r="B232" s="2802"/>
      <c r="C232" s="2803"/>
      <c r="D232" s="2803"/>
      <c r="E232" s="2803"/>
      <c r="F232" s="2803"/>
      <c r="G232" s="2803"/>
      <c r="H232" s="2803"/>
      <c r="I232" s="2803"/>
      <c r="J232" s="2803"/>
      <c r="K232" s="2803"/>
      <c r="L232" s="2804"/>
      <c r="M232" s="6"/>
      <c r="N232" s="6"/>
      <c r="O232" s="6"/>
      <c r="P232" s="6"/>
      <c r="Q232" s="6"/>
      <c r="R232" s="6"/>
      <c r="S232" s="6"/>
      <c r="T232" s="6"/>
      <c r="U232" s="6"/>
      <c r="V232" s="6"/>
      <c r="W232" s="6"/>
      <c r="X232" s="6"/>
      <c r="Y232" s="6"/>
      <c r="Z232" s="6"/>
      <c r="AA232" s="6"/>
      <c r="AB232" s="6"/>
    </row>
    <row r="233" spans="1:28" x14ac:dyDescent="0.25">
      <c r="A233" s="2080"/>
      <c r="B233" s="2805" t="s">
        <v>158</v>
      </c>
      <c r="C233" s="2806"/>
      <c r="D233" s="2806"/>
      <c r="E233" s="2806"/>
      <c r="F233" s="2806"/>
      <c r="G233" s="2806"/>
      <c r="H233" s="2806"/>
      <c r="I233" s="2806"/>
      <c r="J233" s="2806"/>
      <c r="K233" s="2806"/>
      <c r="L233" s="2807"/>
      <c r="M233" s="6"/>
      <c r="N233" s="6"/>
      <c r="O233" s="6"/>
      <c r="P233" s="6"/>
      <c r="Q233" s="6"/>
      <c r="R233" s="6"/>
      <c r="S233" s="6"/>
      <c r="T233" s="6"/>
      <c r="U233" s="6"/>
      <c r="V233" s="6"/>
      <c r="W233" s="6"/>
      <c r="X233" s="6"/>
      <c r="Y233" s="6"/>
      <c r="Z233" s="6"/>
      <c r="AA233" s="6"/>
      <c r="AB233" s="6"/>
    </row>
    <row r="234" spans="1:28" x14ac:dyDescent="0.25">
      <c r="A234" s="2080"/>
      <c r="B234" s="2808" t="s">
        <v>9</v>
      </c>
      <c r="C234" s="2364"/>
      <c r="D234" s="2364"/>
      <c r="E234" s="2364"/>
      <c r="F234" s="2364"/>
      <c r="G234" s="2364"/>
      <c r="H234" s="2364"/>
      <c r="I234" s="2364"/>
      <c r="J234" s="2364"/>
      <c r="K234" s="2364"/>
      <c r="L234" s="2809"/>
      <c r="M234" s="6"/>
      <c r="N234" s="6"/>
      <c r="O234" s="6"/>
      <c r="P234" s="6"/>
      <c r="Q234" s="6"/>
      <c r="R234" s="6"/>
      <c r="S234" s="6"/>
      <c r="T234" s="6"/>
      <c r="U234" s="6"/>
      <c r="V234" s="6"/>
      <c r="W234" s="6"/>
      <c r="X234" s="6"/>
      <c r="Y234" s="6"/>
      <c r="Z234" s="6"/>
      <c r="AA234" s="6"/>
      <c r="AB234" s="6"/>
    </row>
    <row r="235" spans="1:28" ht="15.75" thickBot="1" x14ac:dyDescent="0.3">
      <c r="A235" s="2080"/>
      <c r="B235" s="2810"/>
      <c r="C235" s="2365"/>
      <c r="D235" s="2365"/>
      <c r="E235" s="2365"/>
      <c r="F235" s="2365"/>
      <c r="G235" s="2365"/>
      <c r="H235" s="2365"/>
      <c r="I235" s="2365"/>
      <c r="J235" s="2365"/>
      <c r="K235" s="2365"/>
      <c r="L235" s="2811"/>
      <c r="M235" s="6"/>
      <c r="N235" s="6"/>
      <c r="O235" s="6"/>
      <c r="P235" s="6"/>
      <c r="Q235" s="6"/>
      <c r="R235" s="6"/>
      <c r="S235" s="6"/>
      <c r="T235" s="6"/>
      <c r="U235" s="6"/>
      <c r="V235" s="6"/>
      <c r="W235" s="6"/>
      <c r="X235" s="6"/>
      <c r="Y235" s="6"/>
      <c r="Z235" s="6"/>
      <c r="AA235" s="6"/>
      <c r="AB235" s="6"/>
    </row>
    <row r="236" spans="1:28" x14ac:dyDescent="0.25">
      <c r="T236" s="6"/>
    </row>
    <row r="237" spans="1:28" x14ac:dyDescent="0.25">
      <c r="A237" s="29">
        <v>2.71</v>
      </c>
      <c r="B237" s="2832" t="s">
        <v>254</v>
      </c>
      <c r="C237" s="1861"/>
      <c r="D237" s="1861"/>
      <c r="E237" s="1861"/>
      <c r="F237" s="1861"/>
      <c r="G237" s="1861"/>
      <c r="H237" s="1861"/>
      <c r="I237" s="1861"/>
      <c r="J237" s="1861"/>
      <c r="K237" s="1861"/>
      <c r="L237" s="1861"/>
      <c r="M237" s="1861"/>
      <c r="N237" s="1861"/>
      <c r="O237" s="1861"/>
      <c r="P237" s="1861"/>
      <c r="Q237" s="1861"/>
      <c r="R237" s="2833"/>
      <c r="S237" s="6"/>
      <c r="T237" s="6"/>
      <c r="U237" s="6"/>
      <c r="V237" s="6"/>
      <c r="W237" s="6"/>
      <c r="X237" s="6"/>
      <c r="Y237" s="6"/>
      <c r="Z237" s="6"/>
      <c r="AA237" s="6"/>
      <c r="AB237" s="6"/>
    </row>
    <row r="238" spans="1:28" x14ac:dyDescent="0.25">
      <c r="A238" s="2467" t="s">
        <v>254</v>
      </c>
      <c r="B238" s="2832"/>
      <c r="C238" s="1861"/>
      <c r="D238" s="1861"/>
      <c r="E238" s="1861"/>
      <c r="F238" s="1861"/>
      <c r="G238" s="1861"/>
      <c r="H238" s="1861"/>
      <c r="I238" s="1861"/>
      <c r="J238" s="1861"/>
      <c r="K238" s="1861"/>
      <c r="L238" s="1861"/>
      <c r="M238" s="1861"/>
      <c r="N238" s="1861"/>
      <c r="O238" s="1861"/>
      <c r="P238" s="1861"/>
      <c r="Q238" s="1861"/>
      <c r="R238" s="2833"/>
      <c r="S238" s="6"/>
      <c r="T238" s="6"/>
      <c r="U238" s="6"/>
      <c r="V238" s="6"/>
      <c r="W238" s="6"/>
      <c r="X238" s="6"/>
      <c r="Y238" s="6"/>
      <c r="Z238" s="6"/>
      <c r="AA238" s="6"/>
      <c r="AB238" s="6"/>
    </row>
    <row r="239" spans="1:28" ht="15.75" x14ac:dyDescent="0.25">
      <c r="A239" s="2467"/>
      <c r="B239" s="352"/>
      <c r="C239" s="353"/>
      <c r="D239" s="353"/>
      <c r="E239" s="353"/>
      <c r="F239" s="353"/>
      <c r="G239" s="353"/>
      <c r="H239" s="353"/>
      <c r="I239" s="353"/>
      <c r="J239" s="353"/>
      <c r="K239" s="353"/>
      <c r="L239" s="353"/>
      <c r="M239" s="353"/>
      <c r="N239" s="353"/>
      <c r="O239" s="353"/>
      <c r="P239" s="353"/>
      <c r="Q239" s="353"/>
      <c r="R239" s="354"/>
      <c r="S239" s="6"/>
      <c r="T239" s="6"/>
      <c r="U239" s="6"/>
      <c r="V239" s="6"/>
      <c r="W239" s="6"/>
      <c r="X239" s="6"/>
      <c r="Y239" s="6"/>
      <c r="Z239" s="6"/>
      <c r="AA239" s="6"/>
      <c r="AB239" s="6"/>
    </row>
    <row r="240" spans="1:28" x14ac:dyDescent="0.25">
      <c r="A240" s="2467"/>
      <c r="B240" s="2834" t="s">
        <v>312</v>
      </c>
      <c r="C240" s="2834"/>
      <c r="D240" s="2834"/>
      <c r="E240" s="2834"/>
      <c r="F240" s="2834"/>
      <c r="G240" s="2834"/>
      <c r="H240" s="2834"/>
      <c r="I240" s="2834"/>
      <c r="J240" s="2834"/>
      <c r="K240" s="2834"/>
      <c r="L240" s="2834"/>
      <c r="M240" s="2834"/>
      <c r="N240" s="2835" t="str">
        <f>I242</f>
        <v>I</v>
      </c>
      <c r="O240" s="2836" t="s">
        <v>313</v>
      </c>
      <c r="P240" s="2836"/>
      <c r="Q240" s="2836"/>
      <c r="R240" s="2837">
        <f>H246</f>
        <v>246</v>
      </c>
      <c r="S240" s="6"/>
      <c r="T240" s="6"/>
      <c r="U240" s="6"/>
      <c r="V240" s="6"/>
      <c r="W240" s="6"/>
      <c r="X240" s="6"/>
      <c r="Y240" s="6"/>
      <c r="Z240" s="6"/>
      <c r="AA240" s="6"/>
      <c r="AB240" s="6"/>
    </row>
    <row r="241" spans="1:28" x14ac:dyDescent="0.25">
      <c r="A241" s="2467"/>
      <c r="B241" s="2834"/>
      <c r="C241" s="2834"/>
      <c r="D241" s="2834"/>
      <c r="E241" s="2834"/>
      <c r="F241" s="2834"/>
      <c r="G241" s="2834"/>
      <c r="H241" s="2834"/>
      <c r="I241" s="2834"/>
      <c r="J241" s="2834"/>
      <c r="K241" s="2834"/>
      <c r="L241" s="2834"/>
      <c r="M241" s="2834"/>
      <c r="N241" s="2835"/>
      <c r="O241" s="2836"/>
      <c r="P241" s="2836"/>
      <c r="Q241" s="2836"/>
      <c r="R241" s="2837"/>
      <c r="S241" s="6"/>
      <c r="T241" s="6"/>
      <c r="U241" s="6"/>
      <c r="V241" s="6"/>
      <c r="W241" s="6"/>
      <c r="X241" s="6"/>
      <c r="Y241" s="6"/>
      <c r="Z241" s="6"/>
      <c r="AA241" s="6"/>
      <c r="AB241" s="6"/>
    </row>
    <row r="242" spans="1:28" x14ac:dyDescent="0.25">
      <c r="A242" s="2467"/>
      <c r="B242" s="719"/>
      <c r="C242" s="355"/>
      <c r="D242" s="355"/>
      <c r="E242" s="355"/>
      <c r="F242" s="355"/>
      <c r="G242" s="355"/>
      <c r="H242" s="355"/>
      <c r="I242" s="990" t="str">
        <f>LEFT(ADDRESS(1,COLUMN(),4),LEN(ADDRESS(1,COLUMN(),4))-1)</f>
        <v>I</v>
      </c>
      <c r="J242" s="355"/>
      <c r="K242" s="355"/>
      <c r="L242" s="355"/>
      <c r="M242" s="355"/>
      <c r="N242" s="355"/>
      <c r="O242" s="355"/>
      <c r="P242" s="355"/>
      <c r="Q242" s="355"/>
      <c r="R242" s="356"/>
      <c r="S242" s="6"/>
      <c r="T242" s="6"/>
      <c r="U242" s="6"/>
      <c r="V242" s="6"/>
      <c r="W242" s="6"/>
      <c r="X242" s="6"/>
      <c r="Y242" s="6"/>
      <c r="Z242" s="6"/>
      <c r="AA242" s="6"/>
      <c r="AB242" s="6"/>
    </row>
    <row r="243" spans="1:28" ht="15.75" x14ac:dyDescent="0.25">
      <c r="A243" s="2467"/>
      <c r="B243" s="357" t="s">
        <v>1</v>
      </c>
      <c r="C243" s="2838" t="s">
        <v>17</v>
      </c>
      <c r="D243" s="2838"/>
      <c r="E243" s="2838"/>
      <c r="F243" s="2838"/>
      <c r="G243" s="2838"/>
      <c r="H243" s="2838"/>
      <c r="I243" s="2838"/>
      <c r="J243" s="2838"/>
      <c r="K243" s="2838"/>
      <c r="L243" s="2838"/>
      <c r="M243" s="2838"/>
      <c r="N243" s="2838"/>
      <c r="O243" s="2838"/>
      <c r="P243" s="2838"/>
      <c r="Q243" s="2838"/>
      <c r="R243" s="2839"/>
      <c r="S243" s="6"/>
      <c r="T243" s="6"/>
      <c r="U243" s="6"/>
      <c r="V243" s="6"/>
      <c r="W243" s="6"/>
      <c r="X243" s="6"/>
      <c r="Y243" s="6"/>
      <c r="Z243" s="6"/>
      <c r="AA243" s="6"/>
      <c r="AB243" s="6"/>
    </row>
    <row r="244" spans="1:28" x14ac:dyDescent="0.25">
      <c r="A244" s="2467"/>
      <c r="B244" s="2648" t="s">
        <v>119</v>
      </c>
      <c r="C244" s="2119" t="s">
        <v>118</v>
      </c>
      <c r="D244" s="2417" t="s">
        <v>120</v>
      </c>
      <c r="E244" s="2847" t="s">
        <v>164</v>
      </c>
      <c r="F244" s="2418"/>
      <c r="G244" s="2848" t="s">
        <v>255</v>
      </c>
      <c r="H244" s="2849"/>
      <c r="I244" s="2850" t="s">
        <v>221</v>
      </c>
      <c r="J244" s="2840" t="s">
        <v>226</v>
      </c>
      <c r="K244" s="2851" t="s">
        <v>219</v>
      </c>
      <c r="L244" s="2852" t="s">
        <v>227</v>
      </c>
      <c r="M244" s="2840" t="s">
        <v>218</v>
      </c>
      <c r="N244" s="2263" t="s">
        <v>228</v>
      </c>
      <c r="O244" s="2263" t="s">
        <v>229</v>
      </c>
      <c r="P244" s="2841"/>
      <c r="Q244" s="2842" t="s">
        <v>175</v>
      </c>
      <c r="R244" s="2843" t="s">
        <v>176</v>
      </c>
      <c r="S244" s="6"/>
      <c r="T244" s="6"/>
      <c r="U244" s="6"/>
      <c r="V244" s="6"/>
      <c r="W244" s="6"/>
      <c r="X244" s="6"/>
      <c r="Y244" s="6"/>
      <c r="Z244" s="6"/>
      <c r="AA244" s="6"/>
      <c r="AB244" s="6"/>
    </row>
    <row r="245" spans="1:28" x14ac:dyDescent="0.25">
      <c r="A245" s="2467"/>
      <c r="B245" s="2648"/>
      <c r="C245" s="2119"/>
      <c r="D245" s="2417"/>
      <c r="E245" s="2847"/>
      <c r="F245" s="2418"/>
      <c r="G245" s="2848"/>
      <c r="H245" s="2849"/>
      <c r="I245" s="2850"/>
      <c r="J245" s="2840"/>
      <c r="K245" s="2851"/>
      <c r="L245" s="2852"/>
      <c r="M245" s="2840"/>
      <c r="N245" s="2263"/>
      <c r="O245" s="2263"/>
      <c r="P245" s="2841"/>
      <c r="Q245" s="2842"/>
      <c r="R245" s="2843"/>
      <c r="S245" s="6"/>
      <c r="T245" s="6"/>
      <c r="U245" s="6"/>
      <c r="V245" s="6"/>
      <c r="W245" s="6"/>
      <c r="X245" s="6"/>
      <c r="Y245" s="6"/>
      <c r="Z245" s="6"/>
      <c r="AA245" s="6"/>
      <c r="AB245" s="6"/>
    </row>
    <row r="246" spans="1:28" x14ac:dyDescent="0.25">
      <c r="A246" s="2467"/>
      <c r="B246" s="2844">
        <v>1</v>
      </c>
      <c r="C246" s="1936">
        <v>22</v>
      </c>
      <c r="D246" s="1936">
        <v>4.5</v>
      </c>
      <c r="E246" s="2845">
        <v>8</v>
      </c>
      <c r="F246" s="2846">
        <f>E246*B246</f>
        <v>8</v>
      </c>
      <c r="G246" s="203"/>
      <c r="H246" s="991">
        <f>ROW()</f>
        <v>246</v>
      </c>
      <c r="I246" s="2046">
        <v>1</v>
      </c>
      <c r="J246" s="2865">
        <f>(I246*B246)/E246</f>
        <v>0.125</v>
      </c>
      <c r="K246" s="2866">
        <v>12</v>
      </c>
      <c r="L246" s="2867">
        <f>(K246*I248)*B246</f>
        <v>12</v>
      </c>
      <c r="M246" s="2868">
        <f>K246*J246</f>
        <v>1.5</v>
      </c>
      <c r="N246" s="2869">
        <f>(((C246/2)*(C246/2)*PI()*B246))</f>
        <v>380.13271108436498</v>
      </c>
      <c r="O246" s="2853">
        <f>(((C246/2)*(C246/2)*PI()*D246)*B246)</f>
        <v>1710.5971998796424</v>
      </c>
      <c r="P246" s="2854">
        <f>O246/1000</f>
        <v>1.7105971998796423</v>
      </c>
      <c r="Q246" s="2855">
        <f>(((C246/2)*(C246/2)*PI()*D246)*B246)/E246</f>
        <v>213.8246499849553</v>
      </c>
      <c r="R246" s="2856">
        <f>N246/E246</f>
        <v>47.516588885545623</v>
      </c>
      <c r="S246" s="6"/>
      <c r="T246" s="6"/>
      <c r="U246" s="6"/>
      <c r="V246" s="6"/>
      <c r="W246" s="6"/>
      <c r="X246" s="6"/>
      <c r="Y246" s="6"/>
      <c r="Z246" s="6"/>
      <c r="AA246" s="6"/>
      <c r="AB246" s="6"/>
    </row>
    <row r="247" spans="1:28" x14ac:dyDescent="0.25">
      <c r="A247" s="2467"/>
      <c r="B247" s="2844"/>
      <c r="C247" s="1936"/>
      <c r="D247" s="1936"/>
      <c r="E247" s="2845"/>
      <c r="F247" s="2846"/>
      <c r="G247" s="203"/>
      <c r="H247" s="358"/>
      <c r="I247" s="2046"/>
      <c r="J247" s="2865"/>
      <c r="K247" s="2866"/>
      <c r="L247" s="2867"/>
      <c r="M247" s="2868"/>
      <c r="N247" s="2869"/>
      <c r="O247" s="2853"/>
      <c r="P247" s="2854"/>
      <c r="Q247" s="2855"/>
      <c r="R247" s="2856"/>
      <c r="S247" s="6"/>
      <c r="T247" s="6"/>
      <c r="U247" s="6"/>
      <c r="V247" s="6"/>
      <c r="W247" s="6"/>
      <c r="X247" s="6"/>
      <c r="Y247" s="6"/>
      <c r="Z247" s="6"/>
      <c r="AA247" s="6"/>
      <c r="AB247" s="6"/>
    </row>
    <row r="248" spans="1:28" x14ac:dyDescent="0.25">
      <c r="A248" s="2467"/>
      <c r="B248" s="359" t="s">
        <v>314</v>
      </c>
      <c r="C248" s="360"/>
      <c r="D248" s="360"/>
      <c r="E248" s="360"/>
      <c r="F248" s="360"/>
      <c r="G248" s="361" t="str">
        <f>IF(B246&gt;1,B246,"")</f>
        <v/>
      </c>
      <c r="H248" s="361" t="str">
        <f>IF(B246&gt;1,"cercles","")</f>
        <v/>
      </c>
      <c r="I248" s="362">
        <f>IF(B246&gt;1,I246*B246,I246)</f>
        <v>1</v>
      </c>
      <c r="J248" s="6"/>
      <c r="K248" s="2857" t="s">
        <v>315</v>
      </c>
      <c r="L248" s="2857"/>
      <c r="M248" s="2857"/>
      <c r="N248" s="2857"/>
      <c r="O248" s="2857"/>
      <c r="P248" s="2857"/>
      <c r="Q248" s="2857"/>
      <c r="R248" s="2858"/>
      <c r="S248" s="6"/>
      <c r="T248" s="6"/>
      <c r="U248" s="6"/>
      <c r="V248" s="6"/>
      <c r="W248" s="6"/>
      <c r="X248" s="6"/>
      <c r="Y248" s="6"/>
      <c r="Z248" s="6"/>
      <c r="AA248" s="6"/>
      <c r="AB248" s="6"/>
    </row>
    <row r="249" spans="1:28" x14ac:dyDescent="0.25">
      <c r="A249" s="2467"/>
      <c r="B249" s="2861" t="s">
        <v>275</v>
      </c>
      <c r="C249" s="2862"/>
      <c r="D249" s="2862"/>
      <c r="E249" s="2862"/>
      <c r="F249" s="2862"/>
      <c r="G249" s="2862"/>
      <c r="H249" s="363"/>
      <c r="I249" s="363"/>
      <c r="J249" s="364"/>
      <c r="K249" s="2857"/>
      <c r="L249" s="2857"/>
      <c r="M249" s="2857"/>
      <c r="N249" s="2857"/>
      <c r="O249" s="2857"/>
      <c r="P249" s="2857"/>
      <c r="Q249" s="2857"/>
      <c r="R249" s="2858"/>
      <c r="S249" s="6"/>
      <c r="T249" s="6"/>
      <c r="U249" s="6"/>
      <c r="V249" s="6"/>
      <c r="W249" s="6"/>
      <c r="X249" s="6"/>
      <c r="Y249" s="6"/>
      <c r="Z249" s="6"/>
      <c r="AA249" s="6"/>
      <c r="AB249" s="6"/>
    </row>
    <row r="250" spans="1:28" x14ac:dyDescent="0.25">
      <c r="A250" s="2467"/>
      <c r="B250" s="2863"/>
      <c r="C250" s="2864"/>
      <c r="D250" s="2864"/>
      <c r="E250" s="2864"/>
      <c r="F250" s="2864"/>
      <c r="G250" s="2864"/>
      <c r="H250" s="365" t="s">
        <v>3</v>
      </c>
      <c r="I250" s="366" t="s">
        <v>4</v>
      </c>
      <c r="J250" s="367"/>
      <c r="K250" s="2859"/>
      <c r="L250" s="2859"/>
      <c r="M250" s="2859"/>
      <c r="N250" s="2859"/>
      <c r="O250" s="2859"/>
      <c r="P250" s="2859"/>
      <c r="Q250" s="2859"/>
      <c r="R250" s="2860"/>
      <c r="S250" s="6"/>
      <c r="T250" s="6"/>
      <c r="U250" s="6"/>
      <c r="V250" s="6"/>
      <c r="W250" s="6"/>
      <c r="X250" s="6"/>
      <c r="Y250" s="6"/>
      <c r="Z250" s="6"/>
      <c r="AA250" s="6"/>
      <c r="AB250" s="6"/>
    </row>
    <row r="251" spans="1:28" ht="24" x14ac:dyDescent="0.25">
      <c r="A251" s="2467"/>
      <c r="B251" s="2879" t="s">
        <v>119</v>
      </c>
      <c r="C251" s="2881" t="s">
        <v>118</v>
      </c>
      <c r="D251" s="2882" t="s">
        <v>120</v>
      </c>
      <c r="E251" s="2883" t="s">
        <v>164</v>
      </c>
      <c r="F251" s="2884"/>
      <c r="G251" s="2885" t="s">
        <v>255</v>
      </c>
      <c r="H251" s="2886"/>
      <c r="I251" s="2889" t="s">
        <v>316</v>
      </c>
      <c r="J251" s="2870" t="s">
        <v>226</v>
      </c>
      <c r="K251" s="2872" t="s">
        <v>219</v>
      </c>
      <c r="L251" s="2874" t="s">
        <v>227</v>
      </c>
      <c r="M251" s="2876" t="s">
        <v>218</v>
      </c>
      <c r="N251" s="718" t="s">
        <v>228</v>
      </c>
      <c r="O251" s="2872" t="s">
        <v>229</v>
      </c>
      <c r="P251" s="2878"/>
      <c r="Q251" s="722" t="s">
        <v>175</v>
      </c>
      <c r="R251" s="723" t="s">
        <v>176</v>
      </c>
      <c r="S251" s="6"/>
      <c r="T251" s="6"/>
      <c r="U251" s="6"/>
      <c r="V251" s="6"/>
      <c r="W251" s="6"/>
      <c r="X251" s="6"/>
      <c r="Y251" s="6"/>
      <c r="Z251" s="6"/>
      <c r="AA251" s="6"/>
      <c r="AB251" s="6"/>
    </row>
    <row r="252" spans="1:28" ht="15.75" x14ac:dyDescent="0.25">
      <c r="A252" s="2467"/>
      <c r="B252" s="2880"/>
      <c r="C252" s="2119"/>
      <c r="D252" s="2417"/>
      <c r="E252" s="2847"/>
      <c r="F252" s="2418"/>
      <c r="G252" s="2887"/>
      <c r="H252" s="2888"/>
      <c r="I252" s="2890"/>
      <c r="J252" s="2871"/>
      <c r="K252" s="2873"/>
      <c r="L252" s="2875"/>
      <c r="M252" s="2877"/>
      <c r="N252" s="368" t="s">
        <v>317</v>
      </c>
      <c r="O252" s="369" t="s">
        <v>318</v>
      </c>
      <c r="P252" s="369" t="s">
        <v>27</v>
      </c>
      <c r="Q252" s="369" t="s">
        <v>318</v>
      </c>
      <c r="R252" s="370" t="s">
        <v>317</v>
      </c>
      <c r="S252" s="6"/>
      <c r="T252" s="6"/>
      <c r="U252" s="6"/>
      <c r="V252" s="6"/>
      <c r="W252" s="6"/>
      <c r="X252" s="6"/>
      <c r="Y252" s="6"/>
      <c r="Z252" s="6"/>
      <c r="AA252" s="6"/>
      <c r="AB252" s="6"/>
    </row>
    <row r="253" spans="1:28" ht="15.75" x14ac:dyDescent="0.25">
      <c r="A253" s="2467"/>
      <c r="B253" s="712">
        <v>1</v>
      </c>
      <c r="C253" s="371">
        <v>9.5</v>
      </c>
      <c r="D253" s="371">
        <f>D246</f>
        <v>4.5</v>
      </c>
      <c r="E253" s="126">
        <f t="shared" ref="E253:E266" si="3">MROUND(F253,1)</f>
        <v>1</v>
      </c>
      <c r="F253" s="717">
        <f>(F246/N246)*N253</f>
        <v>1.4917355371900825</v>
      </c>
      <c r="G253" s="372">
        <f t="shared" ref="G253:G266" si="4">IF(ISBLANK(I253),H253,I253)</f>
        <v>0.15</v>
      </c>
      <c r="H253" s="705">
        <f>IF(ISBLANK(I253),(I248/O246)*O253,0)</f>
        <v>0</v>
      </c>
      <c r="I253" s="373">
        <v>0.15</v>
      </c>
      <c r="J253" s="374">
        <f t="shared" ref="J253:J266" si="5">(G253*B253)/E253</f>
        <v>0.15</v>
      </c>
      <c r="K253" s="992">
        <f>K246</f>
        <v>12</v>
      </c>
      <c r="L253" s="375">
        <f t="shared" ref="L253:L266" si="6">(K253*G253)*B253</f>
        <v>1.7999999999999998</v>
      </c>
      <c r="M253" s="376">
        <f t="shared" ref="M253:M266" si="7">K253*J253</f>
        <v>1.7999999999999998</v>
      </c>
      <c r="N253" s="377">
        <f t="shared" ref="N253:N266" si="8">(((C253/2)*(C253/2)*PI()*B253))</f>
        <v>70.882184246619701</v>
      </c>
      <c r="O253" s="378">
        <f t="shared" ref="O253:O266" si="9">(((C253/2)*(C253/2)*PI()*D253)*B253)</f>
        <v>318.96982910978863</v>
      </c>
      <c r="P253" s="379">
        <f>O253/1000</f>
        <v>0.31896982910978866</v>
      </c>
      <c r="Q253" s="380">
        <f t="shared" ref="Q253:Q266" si="10">(((C253/2)*(C253/2)*PI()*D253)*B253)/E253</f>
        <v>318.96982910978863</v>
      </c>
      <c r="R253" s="381">
        <f t="shared" ref="R253:R266" si="11">N253/E253</f>
        <v>70.882184246619701</v>
      </c>
      <c r="S253" s="6"/>
      <c r="T253" s="6"/>
      <c r="U253" s="6"/>
      <c r="V253" s="6"/>
      <c r="W253" s="6"/>
      <c r="X253" s="6"/>
      <c r="Y253" s="6"/>
      <c r="Z253" s="6"/>
      <c r="AA253" s="6"/>
      <c r="AB253" s="6"/>
    </row>
    <row r="254" spans="1:28" ht="15.75" x14ac:dyDescent="0.25">
      <c r="A254" s="2467"/>
      <c r="B254" s="712">
        <v>1</v>
      </c>
      <c r="C254" s="371">
        <v>14.5</v>
      </c>
      <c r="D254" s="371">
        <f>D246</f>
        <v>4.5</v>
      </c>
      <c r="E254" s="126">
        <f t="shared" si="3"/>
        <v>3</v>
      </c>
      <c r="F254" s="717">
        <f>(F246/N246)*N254</f>
        <v>3.4752066115702482</v>
      </c>
      <c r="G254" s="372">
        <f t="shared" si="4"/>
        <v>0.43440082644628097</v>
      </c>
      <c r="H254" s="705">
        <f>IF(ISBLANK(I254),(I248/O246)*O254,0)</f>
        <v>0.43440082644628097</v>
      </c>
      <c r="I254" s="373"/>
      <c r="J254" s="374">
        <f t="shared" si="5"/>
        <v>0.14480027548209365</v>
      </c>
      <c r="K254" s="992">
        <f>K246</f>
        <v>12</v>
      </c>
      <c r="L254" s="375">
        <f t="shared" si="6"/>
        <v>5.2128099173553721</v>
      </c>
      <c r="M254" s="376">
        <f t="shared" si="7"/>
        <v>1.7376033057851239</v>
      </c>
      <c r="N254" s="377">
        <f t="shared" si="8"/>
        <v>165.1299638543135</v>
      </c>
      <c r="O254" s="378">
        <f t="shared" si="9"/>
        <v>743.08483734441074</v>
      </c>
      <c r="P254" s="379">
        <f t="shared" ref="P254:P266" si="12">O254/1000</f>
        <v>0.74308483734441078</v>
      </c>
      <c r="Q254" s="380">
        <f t="shared" si="10"/>
        <v>247.69494578147024</v>
      </c>
      <c r="R254" s="381">
        <f t="shared" si="11"/>
        <v>55.043321284771167</v>
      </c>
      <c r="S254" s="6"/>
      <c r="T254" s="6"/>
      <c r="U254" s="6"/>
      <c r="V254" s="6"/>
      <c r="W254" s="6"/>
      <c r="X254" s="6"/>
      <c r="Y254" s="6"/>
      <c r="Z254" s="6"/>
      <c r="AA254" s="6"/>
      <c r="AB254" s="6"/>
    </row>
    <row r="255" spans="1:28" ht="15.75" x14ac:dyDescent="0.25">
      <c r="A255" s="2467"/>
      <c r="B255" s="712">
        <v>1</v>
      </c>
      <c r="C255" s="371">
        <v>16</v>
      </c>
      <c r="D255" s="371">
        <f>D246</f>
        <v>4.5</v>
      </c>
      <c r="E255" s="126">
        <f t="shared" si="3"/>
        <v>4</v>
      </c>
      <c r="F255" s="717">
        <f>(F246/N246)*N255</f>
        <v>4.2314049586776861</v>
      </c>
      <c r="G255" s="372">
        <f t="shared" si="4"/>
        <v>0.52892561983471076</v>
      </c>
      <c r="H255" s="705">
        <f>IF(ISBLANK(I255),(I248/O246)*O255,0)</f>
        <v>0.52892561983471076</v>
      </c>
      <c r="I255" s="373"/>
      <c r="J255" s="374">
        <f t="shared" si="5"/>
        <v>0.13223140495867769</v>
      </c>
      <c r="K255" s="992">
        <f>K246</f>
        <v>12</v>
      </c>
      <c r="L255" s="375">
        <f t="shared" si="6"/>
        <v>6.3471074380165291</v>
      </c>
      <c r="M255" s="376">
        <f t="shared" si="7"/>
        <v>1.5867768595041323</v>
      </c>
      <c r="N255" s="377">
        <f t="shared" si="8"/>
        <v>201.06192982974676</v>
      </c>
      <c r="O255" s="378">
        <f t="shared" si="9"/>
        <v>904.77868423386042</v>
      </c>
      <c r="P255" s="379">
        <f t="shared" si="12"/>
        <v>0.90477868423386043</v>
      </c>
      <c r="Q255" s="380">
        <f t="shared" si="10"/>
        <v>226.1946710584651</v>
      </c>
      <c r="R255" s="381">
        <f t="shared" si="11"/>
        <v>50.26548245743669</v>
      </c>
      <c r="S255" s="6"/>
      <c r="T255" s="6"/>
      <c r="U255" s="6"/>
      <c r="V255" s="6"/>
      <c r="W255" s="6"/>
      <c r="X255" s="6"/>
      <c r="Y255" s="6"/>
      <c r="Z255" s="6"/>
      <c r="AA255" s="6"/>
      <c r="AB255" s="6"/>
    </row>
    <row r="256" spans="1:28" ht="15.75" x14ac:dyDescent="0.25">
      <c r="A256" s="2467"/>
      <c r="B256" s="712">
        <v>1</v>
      </c>
      <c r="C256" s="371">
        <v>17.5</v>
      </c>
      <c r="D256" s="371">
        <f>D246</f>
        <v>4.5</v>
      </c>
      <c r="E256" s="126">
        <f t="shared" si="3"/>
        <v>5</v>
      </c>
      <c r="F256" s="717">
        <f>(F246/N246)*N256</f>
        <v>5.0619834710743801</v>
      </c>
      <c r="G256" s="372">
        <f t="shared" si="4"/>
        <v>0.63274793388429751</v>
      </c>
      <c r="H256" s="705">
        <f>IF(ISBLANK(I256),(I248/O246)*O256,0)</f>
        <v>0.63274793388429751</v>
      </c>
      <c r="I256" s="373"/>
      <c r="J256" s="374">
        <f t="shared" si="5"/>
        <v>0.12654958677685951</v>
      </c>
      <c r="K256" s="992">
        <f>K246</f>
        <v>12</v>
      </c>
      <c r="L256" s="375">
        <f t="shared" si="6"/>
        <v>7.5929752066115697</v>
      </c>
      <c r="M256" s="376">
        <f t="shared" si="7"/>
        <v>1.5185950413223142</v>
      </c>
      <c r="N256" s="377">
        <f t="shared" si="8"/>
        <v>240.52818754046854</v>
      </c>
      <c r="O256" s="378">
        <f t="shared" si="9"/>
        <v>1082.3768439321084</v>
      </c>
      <c r="P256" s="379">
        <f t="shared" si="12"/>
        <v>1.0823768439321084</v>
      </c>
      <c r="Q256" s="380">
        <f t="shared" si="10"/>
        <v>216.47536878642168</v>
      </c>
      <c r="R256" s="381">
        <f t="shared" si="11"/>
        <v>48.105637508093707</v>
      </c>
      <c r="S256" s="6"/>
      <c r="T256" s="6"/>
      <c r="U256" s="6"/>
      <c r="V256" s="6"/>
      <c r="W256" s="6"/>
      <c r="X256" s="6"/>
      <c r="Y256" s="6"/>
      <c r="Z256" s="6"/>
      <c r="AA256" s="6"/>
      <c r="AB256" s="6"/>
    </row>
    <row r="257" spans="1:28" ht="15.75" x14ac:dyDescent="0.25">
      <c r="A257" s="2467"/>
      <c r="B257" s="712">
        <v>1</v>
      </c>
      <c r="C257" s="371">
        <v>19</v>
      </c>
      <c r="D257" s="371">
        <f>D246</f>
        <v>4.5</v>
      </c>
      <c r="E257" s="126">
        <f t="shared" si="3"/>
        <v>6</v>
      </c>
      <c r="F257" s="717">
        <f>(F246/N246)*N257</f>
        <v>5.9669421487603298</v>
      </c>
      <c r="G257" s="372">
        <f t="shared" si="4"/>
        <v>0.74586776859504123</v>
      </c>
      <c r="H257" s="705">
        <f>IF(ISBLANK(I257),(I248/O246)*O257,0)</f>
        <v>0.74586776859504123</v>
      </c>
      <c r="I257" s="373"/>
      <c r="J257" s="374">
        <f t="shared" si="5"/>
        <v>0.1243112947658402</v>
      </c>
      <c r="K257" s="992">
        <f>K246</f>
        <v>12</v>
      </c>
      <c r="L257" s="375">
        <f t="shared" si="6"/>
        <v>8.9504132231404938</v>
      </c>
      <c r="M257" s="376">
        <f t="shared" si="7"/>
        <v>1.4917355371900825</v>
      </c>
      <c r="N257" s="377">
        <f t="shared" si="8"/>
        <v>283.5287369864788</v>
      </c>
      <c r="O257" s="378">
        <f t="shared" si="9"/>
        <v>1275.8793164391545</v>
      </c>
      <c r="P257" s="379">
        <f t="shared" si="12"/>
        <v>1.2758793164391546</v>
      </c>
      <c r="Q257" s="380">
        <f t="shared" si="10"/>
        <v>212.64655273985909</v>
      </c>
      <c r="R257" s="381">
        <f t="shared" si="11"/>
        <v>47.254789497746465</v>
      </c>
      <c r="S257" s="6"/>
      <c r="T257" s="6"/>
      <c r="U257" s="6"/>
      <c r="V257" s="6"/>
      <c r="W257" s="6"/>
      <c r="X257" s="6"/>
      <c r="Y257" s="6"/>
      <c r="Z257" s="6"/>
      <c r="AA257" s="6"/>
      <c r="AB257" s="6"/>
    </row>
    <row r="258" spans="1:28" ht="15.75" x14ac:dyDescent="0.25">
      <c r="A258" s="2467"/>
      <c r="B258" s="712">
        <v>1</v>
      </c>
      <c r="C258" s="371">
        <v>20.5</v>
      </c>
      <c r="D258" s="371">
        <f>D246</f>
        <v>4.5</v>
      </c>
      <c r="E258" s="126">
        <f t="shared" si="3"/>
        <v>7</v>
      </c>
      <c r="F258" s="717">
        <f>(F246/N246)*N258</f>
        <v>6.946280991735537</v>
      </c>
      <c r="G258" s="372">
        <f t="shared" si="4"/>
        <v>0.86828512396694202</v>
      </c>
      <c r="H258" s="705">
        <f>IF(ISBLANK(I258),(I248/O246)*O258,0)</f>
        <v>0.86828512396694202</v>
      </c>
      <c r="I258" s="373"/>
      <c r="J258" s="374">
        <f t="shared" si="5"/>
        <v>0.12404073199527743</v>
      </c>
      <c r="K258" s="992">
        <f>K246</f>
        <v>12</v>
      </c>
      <c r="L258" s="375">
        <f t="shared" si="6"/>
        <v>10.419421487603305</v>
      </c>
      <c r="M258" s="376">
        <f t="shared" si="7"/>
        <v>1.4884887839433292</v>
      </c>
      <c r="N258" s="377">
        <f t="shared" si="8"/>
        <v>330.06357816777762</v>
      </c>
      <c r="O258" s="378">
        <f t="shared" si="9"/>
        <v>1485.2861017549992</v>
      </c>
      <c r="P258" s="379">
        <f t="shared" si="12"/>
        <v>1.4852861017549992</v>
      </c>
      <c r="Q258" s="380">
        <f t="shared" si="10"/>
        <v>212.18372882214274</v>
      </c>
      <c r="R258" s="381">
        <f t="shared" si="11"/>
        <v>47.151939738253944</v>
      </c>
      <c r="S258" s="6"/>
      <c r="T258" s="6"/>
      <c r="U258" s="6"/>
      <c r="V258" s="6"/>
      <c r="W258" s="6"/>
      <c r="X258" s="6"/>
      <c r="Y258" s="6"/>
      <c r="Z258" s="6"/>
      <c r="AA258" s="6"/>
      <c r="AB258" s="6"/>
    </row>
    <row r="259" spans="1:28" ht="15.75" x14ac:dyDescent="0.25">
      <c r="A259" s="2467"/>
      <c r="B259" s="712">
        <v>1</v>
      </c>
      <c r="C259" s="371">
        <v>21.5</v>
      </c>
      <c r="D259" s="371">
        <f>D246</f>
        <v>4.5</v>
      </c>
      <c r="E259" s="126">
        <f t="shared" si="3"/>
        <v>8</v>
      </c>
      <c r="F259" s="717">
        <f>(F246/N246)*N259</f>
        <v>7.6404958677685952</v>
      </c>
      <c r="G259" s="372">
        <f t="shared" si="4"/>
        <v>0.95506198347107429</v>
      </c>
      <c r="H259" s="705">
        <f>IF(ISBLANK(I259),(I248/O246)*O259,0)</f>
        <v>0.95506198347107429</v>
      </c>
      <c r="I259" s="373"/>
      <c r="J259" s="374">
        <f t="shared" si="5"/>
        <v>0.11938274793388429</v>
      </c>
      <c r="K259" s="992">
        <f>K246</f>
        <v>12</v>
      </c>
      <c r="L259" s="375">
        <f t="shared" si="6"/>
        <v>11.460743801652892</v>
      </c>
      <c r="M259" s="376">
        <f t="shared" si="7"/>
        <v>1.4325929752066116</v>
      </c>
      <c r="N259" s="377">
        <f t="shared" si="8"/>
        <v>363.05030103047045</v>
      </c>
      <c r="O259" s="378">
        <f t="shared" si="9"/>
        <v>1633.7263546371171</v>
      </c>
      <c r="P259" s="379">
        <f t="shared" si="12"/>
        <v>1.633726354637117</v>
      </c>
      <c r="Q259" s="380">
        <f t="shared" si="10"/>
        <v>204.21579432963964</v>
      </c>
      <c r="R259" s="381">
        <f t="shared" si="11"/>
        <v>45.381287628808806</v>
      </c>
      <c r="S259" s="6"/>
      <c r="T259" s="6"/>
      <c r="U259" s="6"/>
      <c r="V259" s="6"/>
      <c r="W259" s="6"/>
      <c r="X259" s="6"/>
      <c r="Y259" s="6"/>
      <c r="Z259" s="6"/>
      <c r="AA259" s="6"/>
      <c r="AB259" s="6"/>
    </row>
    <row r="260" spans="1:28" ht="15.75" x14ac:dyDescent="0.25">
      <c r="A260" s="2467"/>
      <c r="B260" s="712">
        <v>1</v>
      </c>
      <c r="C260" s="371">
        <v>23</v>
      </c>
      <c r="D260" s="371">
        <f>D246</f>
        <v>4.5</v>
      </c>
      <c r="E260" s="126">
        <f t="shared" si="3"/>
        <v>9</v>
      </c>
      <c r="F260" s="717">
        <f>(F246/N246)*N260</f>
        <v>8.7438016528925626</v>
      </c>
      <c r="G260" s="372">
        <f t="shared" si="4"/>
        <v>1.0929752066115701</v>
      </c>
      <c r="H260" s="705">
        <f>IF(ISBLANK(I260),(I248/O246)*O260,0)</f>
        <v>1.0929752066115701</v>
      </c>
      <c r="I260" s="373"/>
      <c r="J260" s="374">
        <f t="shared" si="5"/>
        <v>0.12144168962350779</v>
      </c>
      <c r="K260" s="992">
        <f>K246</f>
        <v>12</v>
      </c>
      <c r="L260" s="375">
        <f t="shared" si="6"/>
        <v>13.115702479338841</v>
      </c>
      <c r="M260" s="376">
        <f t="shared" si="7"/>
        <v>1.4573002754820936</v>
      </c>
      <c r="N260" s="377">
        <f t="shared" si="8"/>
        <v>415.47562843725012</v>
      </c>
      <c r="O260" s="378">
        <f t="shared" si="9"/>
        <v>1869.6403279676256</v>
      </c>
      <c r="P260" s="379">
        <f t="shared" si="12"/>
        <v>1.8696403279676255</v>
      </c>
      <c r="Q260" s="380">
        <f t="shared" si="10"/>
        <v>207.73781421862506</v>
      </c>
      <c r="R260" s="381">
        <f t="shared" si="11"/>
        <v>46.163958715250011</v>
      </c>
      <c r="S260" s="6"/>
      <c r="T260" s="6"/>
      <c r="U260" s="6"/>
      <c r="V260" s="6"/>
      <c r="W260" s="6"/>
      <c r="X260" s="6"/>
      <c r="Y260" s="6"/>
      <c r="Z260" s="6"/>
      <c r="AA260" s="6"/>
      <c r="AB260" s="6"/>
    </row>
    <row r="261" spans="1:28" ht="15.75" x14ac:dyDescent="0.25">
      <c r="A261" s="2467"/>
      <c r="B261" s="712">
        <v>1</v>
      </c>
      <c r="C261" s="371">
        <v>25</v>
      </c>
      <c r="D261" s="371">
        <f>D246</f>
        <v>4.5</v>
      </c>
      <c r="E261" s="126">
        <f t="shared" si="3"/>
        <v>10</v>
      </c>
      <c r="F261" s="717">
        <f>(F246/N246)*N261</f>
        <v>10.330578512396695</v>
      </c>
      <c r="G261" s="372">
        <f t="shared" si="4"/>
        <v>1.2913223140495869</v>
      </c>
      <c r="H261" s="705">
        <f>IF(ISBLANK(I261),(I248/O246)*O261,0)</f>
        <v>1.2913223140495869</v>
      </c>
      <c r="I261" s="373"/>
      <c r="J261" s="374">
        <f t="shared" si="5"/>
        <v>0.12913223140495869</v>
      </c>
      <c r="K261" s="992">
        <f>K246</f>
        <v>12</v>
      </c>
      <c r="L261" s="375">
        <f t="shared" si="6"/>
        <v>15.495867768595042</v>
      </c>
      <c r="M261" s="376">
        <f t="shared" si="7"/>
        <v>1.5495867768595044</v>
      </c>
      <c r="N261" s="377">
        <f t="shared" si="8"/>
        <v>490.87385212340519</v>
      </c>
      <c r="O261" s="378">
        <f t="shared" si="9"/>
        <v>2208.9323345553235</v>
      </c>
      <c r="P261" s="379">
        <f t="shared" si="12"/>
        <v>2.2089323345553233</v>
      </c>
      <c r="Q261" s="380">
        <f t="shared" si="10"/>
        <v>220.89323345553234</v>
      </c>
      <c r="R261" s="381">
        <f t="shared" si="11"/>
        <v>49.087385212340521</v>
      </c>
      <c r="S261" s="6"/>
      <c r="T261" s="6"/>
      <c r="U261" s="6"/>
      <c r="V261" s="6"/>
      <c r="W261" s="6"/>
      <c r="X261" s="6"/>
      <c r="Y261" s="6"/>
      <c r="Z261" s="6"/>
      <c r="AA261" s="6"/>
      <c r="AB261" s="6"/>
    </row>
    <row r="262" spans="1:28" ht="15.75" x14ac:dyDescent="0.25">
      <c r="A262" s="2467"/>
      <c r="B262" s="712">
        <v>1</v>
      </c>
      <c r="C262" s="371">
        <v>27</v>
      </c>
      <c r="D262" s="371">
        <f>D246</f>
        <v>4.5</v>
      </c>
      <c r="E262" s="126">
        <f t="shared" si="3"/>
        <v>12</v>
      </c>
      <c r="F262" s="717">
        <f>(F246/N246)*N262</f>
        <v>12.049586776859504</v>
      </c>
      <c r="G262" s="372">
        <f t="shared" si="4"/>
        <v>1.5061983471074378</v>
      </c>
      <c r="H262" s="705">
        <f>IF(ISBLANK(I262),(I248/O246)*O262,0)</f>
        <v>1.5061983471074378</v>
      </c>
      <c r="I262" s="373"/>
      <c r="J262" s="374">
        <f t="shared" si="5"/>
        <v>0.12551652892561982</v>
      </c>
      <c r="K262" s="992">
        <f>K246</f>
        <v>12</v>
      </c>
      <c r="L262" s="375">
        <f t="shared" si="6"/>
        <v>18.074380165289256</v>
      </c>
      <c r="M262" s="376">
        <f t="shared" si="7"/>
        <v>1.5061983471074378</v>
      </c>
      <c r="N262" s="377">
        <f t="shared" si="8"/>
        <v>572.55526111673976</v>
      </c>
      <c r="O262" s="378">
        <f t="shared" si="9"/>
        <v>2576.4986750253288</v>
      </c>
      <c r="P262" s="379">
        <f t="shared" si="12"/>
        <v>2.5764986750253289</v>
      </c>
      <c r="Q262" s="380">
        <f t="shared" si="10"/>
        <v>214.70822291877741</v>
      </c>
      <c r="R262" s="381">
        <f t="shared" si="11"/>
        <v>47.712938426394977</v>
      </c>
      <c r="S262" s="6"/>
      <c r="T262" s="6"/>
      <c r="U262" s="6"/>
      <c r="V262" s="6"/>
      <c r="W262" s="6"/>
      <c r="X262" s="6"/>
      <c r="Y262" s="6"/>
      <c r="Z262" s="6"/>
      <c r="AA262" s="6"/>
      <c r="AB262" s="6"/>
    </row>
    <row r="263" spans="1:28" ht="15.75" x14ac:dyDescent="0.25">
      <c r="A263" s="2467"/>
      <c r="B263" s="712">
        <v>1</v>
      </c>
      <c r="C263" s="371">
        <v>29</v>
      </c>
      <c r="D263" s="371">
        <f>D246</f>
        <v>4.5</v>
      </c>
      <c r="E263" s="126">
        <f t="shared" si="3"/>
        <v>14</v>
      </c>
      <c r="F263" s="717">
        <f>(F246/N246)*N263</f>
        <v>13.900826446280993</v>
      </c>
      <c r="G263" s="372">
        <f t="shared" si="4"/>
        <v>1.7376033057851239</v>
      </c>
      <c r="H263" s="705">
        <f>IF(ISBLANK(I263),(I248/O246)*O263,0)</f>
        <v>1.7376033057851239</v>
      </c>
      <c r="I263" s="373"/>
      <c r="J263" s="374">
        <f t="shared" si="5"/>
        <v>0.12411452184179457</v>
      </c>
      <c r="K263" s="992">
        <f>K246</f>
        <v>12</v>
      </c>
      <c r="L263" s="375">
        <f t="shared" si="6"/>
        <v>20.851239669421489</v>
      </c>
      <c r="M263" s="376">
        <f t="shared" si="7"/>
        <v>1.4893742621015349</v>
      </c>
      <c r="N263" s="377">
        <f t="shared" si="8"/>
        <v>660.51985541725401</v>
      </c>
      <c r="O263" s="378">
        <f t="shared" si="9"/>
        <v>2972.339349377643</v>
      </c>
      <c r="P263" s="379">
        <f t="shared" si="12"/>
        <v>2.9723393493776431</v>
      </c>
      <c r="Q263" s="380">
        <f t="shared" si="10"/>
        <v>212.30995352697451</v>
      </c>
      <c r="R263" s="381">
        <f t="shared" si="11"/>
        <v>47.179989672661002</v>
      </c>
      <c r="S263" s="6"/>
      <c r="T263" s="6"/>
      <c r="U263" s="6"/>
      <c r="V263" s="6"/>
      <c r="W263" s="6"/>
      <c r="X263" s="6"/>
      <c r="Y263" s="6"/>
      <c r="Z263" s="6"/>
      <c r="AA263" s="6"/>
      <c r="AB263" s="6"/>
    </row>
    <row r="264" spans="1:28" ht="15.75" x14ac:dyDescent="0.25">
      <c r="A264" s="2467"/>
      <c r="B264" s="712">
        <v>2</v>
      </c>
      <c r="C264" s="371">
        <v>30.5</v>
      </c>
      <c r="D264" s="371">
        <f>D246</f>
        <v>4.5</v>
      </c>
      <c r="E264" s="126">
        <f t="shared" si="3"/>
        <v>31</v>
      </c>
      <c r="F264" s="717">
        <f>(F246/N246)*N264</f>
        <v>30.75206611570248</v>
      </c>
      <c r="G264" s="372">
        <f t="shared" si="4"/>
        <v>3.84400826446281</v>
      </c>
      <c r="H264" s="705">
        <f>IF(ISBLANK(I264),(I248/O246)*O264,0)</f>
        <v>3.84400826446281</v>
      </c>
      <c r="I264" s="373"/>
      <c r="J264" s="374">
        <f t="shared" si="5"/>
        <v>0.24800053319114904</v>
      </c>
      <c r="K264" s="992">
        <f>K246</f>
        <v>12</v>
      </c>
      <c r="L264" s="375">
        <f t="shared" si="6"/>
        <v>92.256198347107443</v>
      </c>
      <c r="M264" s="376">
        <f t="shared" si="7"/>
        <v>2.9760063982937885</v>
      </c>
      <c r="N264" s="377">
        <f t="shared" si="8"/>
        <v>1461.2332830009525</v>
      </c>
      <c r="O264" s="378">
        <f t="shared" si="9"/>
        <v>6575.5497735042863</v>
      </c>
      <c r="P264" s="379">
        <f t="shared" si="12"/>
        <v>6.575549773504286</v>
      </c>
      <c r="Q264" s="380">
        <f t="shared" si="10"/>
        <v>212.1145088227189</v>
      </c>
      <c r="R264" s="381">
        <f t="shared" si="11"/>
        <v>47.136557516159755</v>
      </c>
      <c r="S264" s="6"/>
      <c r="T264" s="6"/>
      <c r="U264" s="6"/>
      <c r="V264" s="6"/>
      <c r="W264" s="6"/>
      <c r="X264" s="6"/>
      <c r="Y264" s="6"/>
      <c r="Z264" s="6"/>
      <c r="AA264" s="6"/>
      <c r="AB264" s="6"/>
    </row>
    <row r="265" spans="1:28" ht="15.75" x14ac:dyDescent="0.25">
      <c r="A265" s="2467"/>
      <c r="B265" s="712">
        <v>1</v>
      </c>
      <c r="C265" s="371">
        <v>32</v>
      </c>
      <c r="D265" s="371">
        <f>D246</f>
        <v>4.5</v>
      </c>
      <c r="E265" s="126">
        <f t="shared" si="3"/>
        <v>17</v>
      </c>
      <c r="F265" s="717">
        <f>(F246/N246)*N265</f>
        <v>16.925619834710744</v>
      </c>
      <c r="G265" s="372">
        <f t="shared" si="4"/>
        <v>2.115702479338843</v>
      </c>
      <c r="H265" s="705">
        <f>IF(ISBLANK(I265),(I248/O246)*O265,0)</f>
        <v>2.115702479338843</v>
      </c>
      <c r="I265" s="373"/>
      <c r="J265" s="374">
        <f t="shared" si="5"/>
        <v>0.12445308701993195</v>
      </c>
      <c r="K265" s="992">
        <f>K246</f>
        <v>12</v>
      </c>
      <c r="L265" s="375">
        <f t="shared" si="6"/>
        <v>25.388429752066116</v>
      </c>
      <c r="M265" s="376">
        <f t="shared" si="7"/>
        <v>1.4934370442391833</v>
      </c>
      <c r="N265" s="377">
        <f t="shared" si="8"/>
        <v>804.24771931898704</v>
      </c>
      <c r="O265" s="378">
        <f t="shared" si="9"/>
        <v>3619.1147369354417</v>
      </c>
      <c r="P265" s="379">
        <f t="shared" si="12"/>
        <v>3.6191147369354417</v>
      </c>
      <c r="Q265" s="380">
        <f t="shared" si="10"/>
        <v>212.88910217267303</v>
      </c>
      <c r="R265" s="381">
        <f t="shared" si="11"/>
        <v>47.308689371705121</v>
      </c>
      <c r="S265" s="6"/>
      <c r="T265" s="6"/>
      <c r="U265" s="6"/>
      <c r="V265" s="6"/>
      <c r="W265" s="6"/>
      <c r="X265" s="6"/>
      <c r="Y265" s="6"/>
      <c r="Z265" s="6"/>
      <c r="AA265" s="6"/>
      <c r="AB265" s="6"/>
    </row>
    <row r="266" spans="1:28" ht="15.75" x14ac:dyDescent="0.25">
      <c r="A266" s="2467"/>
      <c r="B266" s="712">
        <v>1</v>
      </c>
      <c r="C266" s="371">
        <v>33.5</v>
      </c>
      <c r="D266" s="371">
        <f>D246</f>
        <v>4.5</v>
      </c>
      <c r="E266" s="126">
        <f t="shared" si="3"/>
        <v>19</v>
      </c>
      <c r="F266" s="717">
        <f>(F246/N246)*N266</f>
        <v>18.549586776859506</v>
      </c>
      <c r="G266" s="382">
        <f t="shared" si="4"/>
        <v>2.3186983471074383</v>
      </c>
      <c r="H266" s="705">
        <f>IF(ISBLANK(I266),(I248/O246)*O266,0)</f>
        <v>2.3186983471074383</v>
      </c>
      <c r="I266" s="373"/>
      <c r="J266" s="374">
        <f t="shared" si="5"/>
        <v>0.1220367551109178</v>
      </c>
      <c r="K266" s="992">
        <f>K246</f>
        <v>12</v>
      </c>
      <c r="L266" s="375">
        <f t="shared" si="6"/>
        <v>27.824380165289259</v>
      </c>
      <c r="M266" s="376">
        <f t="shared" si="7"/>
        <v>1.4644410613310135</v>
      </c>
      <c r="N266" s="377">
        <f t="shared" si="8"/>
        <v>881.41308887278637</v>
      </c>
      <c r="O266" s="383">
        <f t="shared" si="9"/>
        <v>3966.3588999275389</v>
      </c>
      <c r="P266" s="384">
        <f t="shared" si="12"/>
        <v>3.9663588999275388</v>
      </c>
      <c r="Q266" s="380">
        <f t="shared" si="10"/>
        <v>208.75573157513364</v>
      </c>
      <c r="R266" s="381">
        <f t="shared" si="11"/>
        <v>46.390162572251917</v>
      </c>
      <c r="S266" s="6"/>
      <c r="T266" s="6"/>
      <c r="U266" s="6"/>
      <c r="V266" s="6"/>
      <c r="W266" s="6"/>
      <c r="X266" s="6"/>
      <c r="Y266" s="6"/>
      <c r="Z266" s="6"/>
      <c r="AA266" s="6"/>
      <c r="AB266" s="6"/>
    </row>
    <row r="267" spans="1:28" ht="15.75" x14ac:dyDescent="0.25">
      <c r="A267" s="2467"/>
      <c r="B267" s="385"/>
      <c r="C267" s="371"/>
      <c r="D267" s="371"/>
      <c r="E267" s="386"/>
      <c r="F267" s="710"/>
      <c r="G267" s="709"/>
      <c r="H267" s="387"/>
      <c r="I267" s="388"/>
      <c r="J267" s="389"/>
      <c r="K267" s="390"/>
      <c r="L267" s="391"/>
      <c r="M267" s="392"/>
      <c r="N267" s="393"/>
      <c r="O267" s="393"/>
      <c r="P267" s="394"/>
      <c r="Q267" s="395"/>
      <c r="R267" s="396"/>
      <c r="S267" s="6"/>
      <c r="T267" s="6"/>
      <c r="U267" s="6"/>
      <c r="V267" s="6"/>
      <c r="W267" s="6"/>
      <c r="X267" s="6"/>
      <c r="Y267" s="6"/>
      <c r="Z267" s="6"/>
      <c r="AA267" s="6"/>
      <c r="AB267" s="6"/>
    </row>
    <row r="268" spans="1:28" x14ac:dyDescent="0.25">
      <c r="A268" s="2467"/>
      <c r="B268" s="397"/>
      <c r="C268" s="398"/>
      <c r="D268" s="398"/>
      <c r="E268" s="399" t="s">
        <v>319</v>
      </c>
      <c r="F268" s="398"/>
      <c r="G268" s="398"/>
      <c r="H268" s="398"/>
      <c r="I268" s="398"/>
      <c r="J268" s="398"/>
      <c r="K268" s="398"/>
      <c r="L268" s="398"/>
      <c r="M268" s="398"/>
      <c r="N268" s="398"/>
      <c r="O268" s="398"/>
      <c r="P268" s="398"/>
      <c r="Q268" s="398"/>
      <c r="R268" s="400"/>
      <c r="S268" s="6"/>
      <c r="T268" s="6"/>
      <c r="U268" s="6"/>
      <c r="V268" s="6"/>
      <c r="W268" s="6"/>
      <c r="X268" s="6"/>
      <c r="Y268" s="6"/>
      <c r="Z268" s="6"/>
      <c r="AA268" s="6"/>
      <c r="AB268" s="6"/>
    </row>
    <row r="269" spans="1:28" x14ac:dyDescent="0.25">
      <c r="A269" s="2467"/>
      <c r="B269" s="719" t="s">
        <v>1</v>
      </c>
      <c r="C269" s="401" t="s">
        <v>320</v>
      </c>
      <c r="D269" s="402"/>
      <c r="E269" s="402"/>
      <c r="F269" s="402"/>
      <c r="G269" s="402"/>
      <c r="H269" s="402"/>
      <c r="I269" s="402"/>
      <c r="J269" s="402"/>
      <c r="K269" s="402"/>
      <c r="L269" s="402"/>
      <c r="M269" s="402"/>
      <c r="N269" s="402"/>
      <c r="O269" s="402"/>
      <c r="P269" s="402"/>
      <c r="Q269" s="402"/>
      <c r="R269" s="403"/>
      <c r="S269" s="6"/>
      <c r="T269" s="6"/>
      <c r="U269" s="6"/>
      <c r="V269" s="6"/>
      <c r="W269" s="6"/>
      <c r="X269" s="6"/>
      <c r="Y269" s="6"/>
      <c r="Z269" s="6"/>
      <c r="AA269" s="6"/>
      <c r="AB269" s="6"/>
    </row>
    <row r="270" spans="1:28" x14ac:dyDescent="0.25">
      <c r="A270" s="2467"/>
      <c r="B270" s="404" t="s">
        <v>4</v>
      </c>
      <c r="C270" s="405" t="s">
        <v>321</v>
      </c>
      <c r="D270" s="402"/>
      <c r="E270" s="402"/>
      <c r="F270" s="402"/>
      <c r="G270" s="402"/>
      <c r="H270" s="402"/>
      <c r="I270" s="402"/>
      <c r="J270" s="402"/>
      <c r="K270" s="402"/>
      <c r="L270" s="402"/>
      <c r="M270" s="402"/>
      <c r="N270" s="402"/>
      <c r="O270" s="402"/>
      <c r="P270" s="402"/>
      <c r="Q270" s="402"/>
      <c r="R270" s="403"/>
      <c r="S270" s="6"/>
      <c r="T270" s="6"/>
      <c r="U270" s="6"/>
      <c r="V270" s="6"/>
      <c r="W270" s="6"/>
      <c r="X270" s="6"/>
      <c r="Y270" s="6"/>
      <c r="Z270" s="6"/>
      <c r="AA270" s="6"/>
      <c r="AB270" s="6"/>
    </row>
    <row r="271" spans="1:28" ht="18.75" x14ac:dyDescent="0.25">
      <c r="A271" s="2467"/>
      <c r="B271" s="730"/>
      <c r="C271" s="1999" t="s">
        <v>322</v>
      </c>
      <c r="D271" s="1999"/>
      <c r="E271" s="1999"/>
      <c r="F271" s="1999"/>
      <c r="G271" s="1999"/>
      <c r="H271" s="1999"/>
      <c r="I271" s="1999"/>
      <c r="J271" s="1999"/>
      <c r="K271" s="1999"/>
      <c r="L271" s="1999"/>
      <c r="M271" s="1999"/>
      <c r="N271" s="1999"/>
      <c r="O271" s="1999"/>
      <c r="P271" s="1999"/>
      <c r="Q271" s="1999"/>
      <c r="R271" s="2574"/>
      <c r="S271" s="6"/>
      <c r="T271" s="6"/>
      <c r="U271" s="6"/>
      <c r="V271" s="6"/>
      <c r="W271" s="6"/>
      <c r="X271" s="6"/>
      <c r="Y271" s="6"/>
      <c r="Z271" s="6"/>
      <c r="AA271" s="6"/>
      <c r="AB271" s="6"/>
    </row>
    <row r="272" spans="1:28" x14ac:dyDescent="0.25">
      <c r="A272" s="2467"/>
      <c r="B272" s="2844">
        <v>1</v>
      </c>
      <c r="C272" s="1935">
        <v>22</v>
      </c>
      <c r="D272" s="1936">
        <v>4.5</v>
      </c>
      <c r="E272" s="2668">
        <f>ROUND(F272/5,1)*5</f>
        <v>8</v>
      </c>
      <c r="F272" s="2906">
        <f>(E246/N246)*N272</f>
        <v>8</v>
      </c>
      <c r="G272" s="713"/>
      <c r="H272" s="713"/>
      <c r="I272" s="2743">
        <v>1.5</v>
      </c>
      <c r="J272" s="2905">
        <f>(I272*B272)/E272</f>
        <v>0.1875</v>
      </c>
      <c r="K272" s="2727">
        <v>1</v>
      </c>
      <c r="L272" s="2867">
        <f>(K272*I272)*B272</f>
        <v>1.5</v>
      </c>
      <c r="M272" s="2867">
        <f>K272*J272</f>
        <v>0.1875</v>
      </c>
      <c r="N272" s="2424">
        <f>(((C272/2)*(C272/2)*PI()*B272))</f>
        <v>380.13271108436498</v>
      </c>
      <c r="O272" s="2426">
        <f>(((C272/2)*(C272/2)*PI()*D272)*B272)</f>
        <v>1710.5971998796424</v>
      </c>
      <c r="P272" s="2891">
        <f t="shared" ref="P272" si="13">O272/1000</f>
        <v>1.7105971998796423</v>
      </c>
      <c r="Q272" s="2451">
        <f>(((C272/2)*(C272/2)*PI()*D272)*B272)/E272</f>
        <v>213.8246499849553</v>
      </c>
      <c r="R272" s="2892">
        <f>N272/E272</f>
        <v>47.516588885545623</v>
      </c>
      <c r="S272" s="6"/>
      <c r="T272" s="6"/>
      <c r="U272" s="6"/>
      <c r="V272" s="6"/>
      <c r="W272" s="6"/>
      <c r="X272" s="6"/>
      <c r="Y272" s="6"/>
      <c r="Z272" s="6"/>
      <c r="AA272" s="6"/>
      <c r="AB272" s="6"/>
    </row>
    <row r="273" spans="1:28" x14ac:dyDescent="0.25">
      <c r="A273" s="2467"/>
      <c r="B273" s="2844"/>
      <c r="C273" s="1935"/>
      <c r="D273" s="1936"/>
      <c r="E273" s="2668"/>
      <c r="F273" s="2906"/>
      <c r="G273" s="713"/>
      <c r="H273" s="713"/>
      <c r="I273" s="2743"/>
      <c r="J273" s="2905"/>
      <c r="K273" s="2727"/>
      <c r="L273" s="2867"/>
      <c r="M273" s="2867"/>
      <c r="N273" s="2424"/>
      <c r="O273" s="2426"/>
      <c r="P273" s="2891"/>
      <c r="Q273" s="2451"/>
      <c r="R273" s="2892"/>
      <c r="S273" s="6"/>
      <c r="T273" s="6"/>
      <c r="U273" s="6"/>
      <c r="V273" s="6"/>
      <c r="W273" s="6"/>
      <c r="X273" s="6"/>
      <c r="Y273" s="6"/>
      <c r="Z273" s="6"/>
      <c r="AA273" s="6"/>
      <c r="AB273" s="6"/>
    </row>
    <row r="274" spans="1:28" ht="15.75" thickBot="1" x14ac:dyDescent="0.3">
      <c r="A274" s="2467"/>
      <c r="B274" s="406"/>
      <c r="C274" s="407"/>
      <c r="D274" s="407"/>
      <c r="E274" s="407"/>
      <c r="F274" s="407"/>
      <c r="G274" s="407"/>
      <c r="H274" s="407"/>
      <c r="I274" s="407"/>
      <c r="J274" s="407"/>
      <c r="K274" s="407"/>
      <c r="L274" s="407"/>
      <c r="M274" s="407"/>
      <c r="N274" s="407"/>
      <c r="O274" s="407"/>
      <c r="P274" s="407"/>
      <c r="Q274" s="407"/>
      <c r="R274" s="408"/>
      <c r="S274" s="6"/>
      <c r="T274" s="6"/>
      <c r="U274" s="6"/>
      <c r="V274" s="6"/>
      <c r="W274" s="6"/>
      <c r="X274" s="6"/>
      <c r="Y274" s="6"/>
      <c r="Z274" s="6"/>
      <c r="AA274" s="6"/>
      <c r="AB274" s="6"/>
    </row>
    <row r="275" spans="1:28" x14ac:dyDescent="0.25">
      <c r="A275" s="409"/>
      <c r="B275" s="350"/>
      <c r="C275" s="350"/>
      <c r="D275" s="350"/>
      <c r="E275" s="350"/>
      <c r="F275" s="351"/>
      <c r="G275" s="351"/>
      <c r="H275" s="351"/>
      <c r="I275" s="351"/>
      <c r="J275" s="351"/>
      <c r="K275" s="351"/>
      <c r="L275" s="351"/>
      <c r="M275" s="350"/>
      <c r="N275" s="350"/>
      <c r="O275" s="350"/>
      <c r="P275" s="350"/>
      <c r="Q275" s="350"/>
      <c r="R275" s="6"/>
      <c r="S275" s="6"/>
      <c r="T275" s="6"/>
      <c r="U275" s="6"/>
      <c r="V275" s="6"/>
      <c r="W275" s="6"/>
      <c r="X275" s="6"/>
      <c r="Y275" s="6"/>
      <c r="Z275" s="6"/>
      <c r="AA275" s="6"/>
      <c r="AB275" s="6"/>
    </row>
    <row r="276" spans="1:28"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row>
    <row r="277" spans="1:28" ht="15.75" thickBo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row>
    <row r="278" spans="1:28" x14ac:dyDescent="0.25">
      <c r="A278" s="9" t="s">
        <v>0</v>
      </c>
      <c r="B278" s="1863" t="s">
        <v>256</v>
      </c>
      <c r="C278" s="1864"/>
      <c r="D278" s="1864"/>
      <c r="E278" s="1864"/>
      <c r="F278" s="1864"/>
      <c r="G278" s="1864"/>
      <c r="H278" s="1864"/>
      <c r="I278" s="1864"/>
      <c r="J278" s="1864"/>
      <c r="K278" s="1864"/>
      <c r="L278" s="1864"/>
      <c r="M278" s="1864"/>
      <c r="N278" s="1865"/>
      <c r="O278" s="6"/>
      <c r="P278" s="9" t="s">
        <v>0</v>
      </c>
      <c r="Q278" s="1855" t="s">
        <v>256</v>
      </c>
      <c r="R278" s="1856"/>
      <c r="S278" s="1856"/>
      <c r="T278" s="1856"/>
      <c r="U278" s="1856"/>
      <c r="V278" s="1856"/>
      <c r="W278" s="1856"/>
      <c r="X278" s="1856"/>
      <c r="Y278" s="1856"/>
      <c r="Z278" s="1856"/>
      <c r="AA278" s="1857"/>
      <c r="AB278" s="6"/>
    </row>
    <row r="279" spans="1:28" x14ac:dyDescent="0.25">
      <c r="A279" s="2080" t="s">
        <v>256</v>
      </c>
      <c r="B279" s="1869"/>
      <c r="C279" s="1867"/>
      <c r="D279" s="1867"/>
      <c r="E279" s="1867"/>
      <c r="F279" s="1867"/>
      <c r="G279" s="1867"/>
      <c r="H279" s="1867"/>
      <c r="I279" s="1867"/>
      <c r="J279" s="1867"/>
      <c r="K279" s="1867"/>
      <c r="L279" s="1867"/>
      <c r="M279" s="1867"/>
      <c r="N279" s="1868"/>
      <c r="O279" s="6"/>
      <c r="P279" s="2373" t="s">
        <v>256</v>
      </c>
      <c r="Q279" s="1858"/>
      <c r="R279" s="1859"/>
      <c r="S279" s="1859"/>
      <c r="T279" s="1859"/>
      <c r="U279" s="1859"/>
      <c r="V279" s="1859"/>
      <c r="W279" s="1859"/>
      <c r="X279" s="1859"/>
      <c r="Y279" s="1859"/>
      <c r="Z279" s="1859"/>
      <c r="AA279" s="1860"/>
      <c r="AB279" s="6"/>
    </row>
    <row r="280" spans="1:28" ht="18" x14ac:dyDescent="0.25">
      <c r="A280" s="2080"/>
      <c r="B280" s="2893" t="s">
        <v>323</v>
      </c>
      <c r="C280" s="2894"/>
      <c r="D280" s="2894"/>
      <c r="E280" s="2894"/>
      <c r="F280" s="2894"/>
      <c r="G280" s="2894"/>
      <c r="H280" s="2894"/>
      <c r="I280" s="2894"/>
      <c r="J280" s="2894"/>
      <c r="K280" s="2894"/>
      <c r="L280" s="2894"/>
      <c r="M280" s="2894"/>
      <c r="N280" s="2895"/>
      <c r="O280" s="6"/>
      <c r="P280" s="2373"/>
      <c r="Q280" s="2896" t="s">
        <v>323</v>
      </c>
      <c r="R280" s="2897"/>
      <c r="S280" s="2897"/>
      <c r="T280" s="2897"/>
      <c r="U280" s="2897"/>
      <c r="V280" s="2897"/>
      <c r="W280" s="2897"/>
      <c r="X280" s="2897"/>
      <c r="Y280" s="2897"/>
      <c r="Z280" s="2897"/>
      <c r="AA280" s="2898"/>
      <c r="AB280" s="6"/>
    </row>
    <row r="281" spans="1:28" ht="18" x14ac:dyDescent="0.25">
      <c r="A281" s="2080"/>
      <c r="B281" s="714"/>
      <c r="C281" s="715"/>
      <c r="D281" s="715"/>
      <c r="E281" s="715"/>
      <c r="F281" s="715"/>
      <c r="G281" s="715"/>
      <c r="H281" s="715"/>
      <c r="I281" s="715"/>
      <c r="J281" s="715"/>
      <c r="K281" s="715"/>
      <c r="L281" s="715"/>
      <c r="M281" s="715"/>
      <c r="N281" s="716"/>
      <c r="O281" s="6"/>
      <c r="P281" s="2373"/>
      <c r="Q281" s="2899"/>
      <c r="R281" s="2900"/>
      <c r="S281" s="2900"/>
      <c r="T281" s="2900"/>
      <c r="U281" s="2900"/>
      <c r="V281" s="2900"/>
      <c r="W281" s="2900"/>
      <c r="X281" s="2900"/>
      <c r="Y281" s="2900"/>
      <c r="Z281" s="2900"/>
      <c r="AA281" s="2901"/>
      <c r="AB281" s="6"/>
    </row>
    <row r="282" spans="1:28" x14ac:dyDescent="0.25">
      <c r="A282" s="2080"/>
      <c r="B282" s="2902" t="s">
        <v>324</v>
      </c>
      <c r="C282" s="2903"/>
      <c r="D282" s="2903"/>
      <c r="E282" s="2903"/>
      <c r="F282" s="2903"/>
      <c r="G282" s="2903"/>
      <c r="H282" s="2740"/>
      <c r="I282" s="2903"/>
      <c r="J282" s="2903"/>
      <c r="K282" s="2903"/>
      <c r="L282" s="2903"/>
      <c r="M282" s="2903"/>
      <c r="N282" s="2904"/>
      <c r="O282" s="6"/>
      <c r="P282" s="2373"/>
      <c r="Q282" s="336"/>
      <c r="R282" s="42"/>
      <c r="S282" s="42"/>
      <c r="T282" s="42"/>
      <c r="U282" s="42"/>
      <c r="V282" s="42"/>
      <c r="W282" s="42"/>
      <c r="X282" s="2907"/>
      <c r="Y282" s="2907"/>
      <c r="Z282" s="2907"/>
      <c r="AA282" s="2908"/>
      <c r="AB282" s="6"/>
    </row>
    <row r="283" spans="1:28" ht="15.75" x14ac:dyDescent="0.25">
      <c r="A283" s="2080"/>
      <c r="B283" s="2909" t="s">
        <v>325</v>
      </c>
      <c r="C283" s="2910"/>
      <c r="D283" s="2910"/>
      <c r="E283" s="2910"/>
      <c r="F283" s="2910"/>
      <c r="G283" s="2911"/>
      <c r="H283" s="2914" t="s">
        <v>1</v>
      </c>
      <c r="I283" s="2915"/>
      <c r="J283" s="2915"/>
      <c r="K283" s="2915"/>
      <c r="L283" s="2915"/>
      <c r="M283" s="2915"/>
      <c r="N283" s="2916"/>
      <c r="O283" s="6"/>
      <c r="P283" s="2373"/>
      <c r="Q283" s="2648" t="s">
        <v>119</v>
      </c>
      <c r="R283" s="1927"/>
      <c r="S283" s="2119" t="s">
        <v>118</v>
      </c>
      <c r="T283" s="2119"/>
      <c r="U283" s="684" t="s">
        <v>120</v>
      </c>
      <c r="V283" s="2418" t="s">
        <v>164</v>
      </c>
      <c r="W283" s="2418"/>
      <c r="X283" s="2263" t="s">
        <v>245</v>
      </c>
      <c r="Y283" s="2263" t="s">
        <v>257</v>
      </c>
      <c r="Z283" s="111"/>
      <c r="AA283" s="440"/>
      <c r="AB283" s="6"/>
    </row>
    <row r="284" spans="1:28" ht="15.75" x14ac:dyDescent="0.25">
      <c r="A284" s="2080"/>
      <c r="B284" s="2912"/>
      <c r="C284" s="2913"/>
      <c r="D284" s="2913"/>
      <c r="E284" s="2913"/>
      <c r="F284" s="2913"/>
      <c r="G284" s="2913"/>
      <c r="H284" s="2917" t="s">
        <v>16</v>
      </c>
      <c r="I284" s="2474"/>
      <c r="J284" s="2474"/>
      <c r="K284" s="2474"/>
      <c r="L284" s="2474"/>
      <c r="M284" s="2474"/>
      <c r="N284" s="2918"/>
      <c r="O284" s="6"/>
      <c r="P284" s="2373"/>
      <c r="Q284" s="711"/>
      <c r="R284" s="675"/>
      <c r="S284" s="677"/>
      <c r="T284" s="677"/>
      <c r="U284" s="684"/>
      <c r="V284" s="680"/>
      <c r="W284" s="680"/>
      <c r="X284" s="2263"/>
      <c r="Y284" s="2263"/>
      <c r="Z284" s="111"/>
      <c r="AA284" s="440"/>
      <c r="AB284" s="6"/>
    </row>
    <row r="285" spans="1:28" ht="18.75" x14ac:dyDescent="0.25">
      <c r="A285" s="2080"/>
      <c r="B285" s="2922" t="s">
        <v>119</v>
      </c>
      <c r="C285" s="2923"/>
      <c r="D285" s="2924" t="s">
        <v>118</v>
      </c>
      <c r="E285" s="2924"/>
      <c r="F285" s="2925" t="s">
        <v>120</v>
      </c>
      <c r="G285" s="2926" t="s">
        <v>164</v>
      </c>
      <c r="H285" s="2928" t="s">
        <v>119</v>
      </c>
      <c r="I285" s="2119" t="s">
        <v>118</v>
      </c>
      <c r="J285" s="2417" t="s">
        <v>120</v>
      </c>
      <c r="K285" s="2418" t="s">
        <v>164</v>
      </c>
      <c r="L285" s="2418"/>
      <c r="M285" s="2263" t="s">
        <v>245</v>
      </c>
      <c r="N285" s="2297" t="s">
        <v>257</v>
      </c>
      <c r="O285" s="6"/>
      <c r="P285" s="2373"/>
      <c r="Q285" s="441" t="s">
        <v>1</v>
      </c>
      <c r="R285" s="442">
        <v>1</v>
      </c>
      <c r="S285" s="2919">
        <v>12.5</v>
      </c>
      <c r="T285" s="2919"/>
      <c r="U285" s="725">
        <v>4.5</v>
      </c>
      <c r="V285" s="443">
        <v>3</v>
      </c>
      <c r="W285" s="113"/>
      <c r="X285" s="113">
        <f>(((S285/2)*(S285/2)*PI()*R285))</f>
        <v>122.7184630308513</v>
      </c>
      <c r="Y285" s="114">
        <f>(((S285/2)*(S285/2)*PI()*U285)*R285)</f>
        <v>552.23308363883086</v>
      </c>
      <c r="Z285" s="113"/>
      <c r="AA285" s="444"/>
      <c r="AB285" s="6"/>
    </row>
    <row r="286" spans="1:28" x14ac:dyDescent="0.25">
      <c r="A286" s="2080"/>
      <c r="B286" s="2662"/>
      <c r="C286" s="2314"/>
      <c r="D286" s="2315"/>
      <c r="E286" s="2315"/>
      <c r="F286" s="2316"/>
      <c r="G286" s="2927"/>
      <c r="H286" s="2928"/>
      <c r="I286" s="2119"/>
      <c r="J286" s="2417"/>
      <c r="K286" s="2418"/>
      <c r="L286" s="2418"/>
      <c r="M286" s="2263"/>
      <c r="N286" s="2297"/>
      <c r="O286" s="6"/>
      <c r="P286" s="2373"/>
      <c r="Q286" s="445"/>
      <c r="R286" s="116" t="s">
        <v>294</v>
      </c>
      <c r="S286" s="42"/>
      <c r="T286" s="42"/>
      <c r="U286" s="42"/>
      <c r="V286" s="42"/>
      <c r="W286" s="42"/>
      <c r="X286" s="42"/>
      <c r="Y286" s="42"/>
      <c r="Z286" s="6"/>
      <c r="AA286" s="446"/>
      <c r="AB286" s="6"/>
    </row>
    <row r="287" spans="1:28" ht="15.75" x14ac:dyDescent="0.25">
      <c r="A287" s="2080"/>
      <c r="B287" s="730" t="s">
        <v>2</v>
      </c>
      <c r="C287" s="2920">
        <v>1</v>
      </c>
      <c r="D287" s="1935">
        <v>32.5</v>
      </c>
      <c r="E287" s="1935"/>
      <c r="F287" s="1936">
        <v>8</v>
      </c>
      <c r="G287" s="2921">
        <f>MROUND(G291,1)</f>
        <v>20</v>
      </c>
      <c r="H287" s="2419">
        <v>1</v>
      </c>
      <c r="I287" s="2421">
        <v>12.5</v>
      </c>
      <c r="J287" s="2421">
        <v>4.5</v>
      </c>
      <c r="K287" s="2423">
        <v>3</v>
      </c>
      <c r="L287" s="2423"/>
      <c r="M287" s="2424">
        <f>(((I287/2)*(I287/2)*PI()*H287))</f>
        <v>122.7184630308513</v>
      </c>
      <c r="N287" s="2663">
        <f>(((I287/2)*(I287/2)*PI()*J287)*H287)</f>
        <v>552.23308363883086</v>
      </c>
      <c r="O287" s="6"/>
      <c r="P287" s="2373"/>
      <c r="Q287" s="447" t="s">
        <v>328</v>
      </c>
      <c r="R287" s="416"/>
      <c r="S287" s="118"/>
      <c r="T287" s="118"/>
      <c r="U287" s="116"/>
      <c r="V287" s="116"/>
      <c r="W287" s="42"/>
      <c r="X287" s="720"/>
      <c r="Y287" s="720"/>
      <c r="Z287" s="720"/>
      <c r="AA287" s="721"/>
      <c r="AB287" s="6"/>
    </row>
    <row r="288" spans="1:28" x14ac:dyDescent="0.25">
      <c r="A288" s="2080"/>
      <c r="B288" s="730"/>
      <c r="C288" s="2920"/>
      <c r="D288" s="1935"/>
      <c r="E288" s="1935"/>
      <c r="F288" s="1936"/>
      <c r="G288" s="2921"/>
      <c r="H288" s="2419"/>
      <c r="I288" s="2421"/>
      <c r="J288" s="2421"/>
      <c r="K288" s="2423"/>
      <c r="L288" s="2423"/>
      <c r="M288" s="2424"/>
      <c r="N288" s="2663"/>
      <c r="O288" s="6"/>
      <c r="P288" s="2373"/>
      <c r="Q288" s="2879" t="s">
        <v>119</v>
      </c>
      <c r="R288" s="2942"/>
      <c r="S288" s="2937" t="s">
        <v>118</v>
      </c>
      <c r="T288" s="2676"/>
      <c r="U288" s="2677" t="s">
        <v>120</v>
      </c>
      <c r="V288" s="2678" t="s">
        <v>164</v>
      </c>
      <c r="W288" s="2679"/>
      <c r="X288" s="2682" t="s">
        <v>228</v>
      </c>
      <c r="Y288" s="2939" t="s">
        <v>229</v>
      </c>
      <c r="Z288" s="2940" t="s">
        <v>175</v>
      </c>
      <c r="AA288" s="2929" t="s">
        <v>176</v>
      </c>
      <c r="AB288" s="6"/>
    </row>
    <row r="289" spans="1:28" x14ac:dyDescent="0.25">
      <c r="A289" s="2080"/>
      <c r="B289" s="2930" t="s">
        <v>228</v>
      </c>
      <c r="C289" s="2841"/>
      <c r="D289" s="2873" t="s">
        <v>229</v>
      </c>
      <c r="E289" s="2841"/>
      <c r="F289" s="2842" t="s">
        <v>175</v>
      </c>
      <c r="G289" s="2931" t="s">
        <v>326</v>
      </c>
      <c r="H289" s="2932" t="s">
        <v>327</v>
      </c>
      <c r="I289" s="2933"/>
      <c r="J289" s="2933"/>
      <c r="K289" s="2933"/>
      <c r="L289" s="2933"/>
      <c r="M289" s="2933"/>
      <c r="N289" s="2934"/>
      <c r="O289" s="6"/>
      <c r="P289" s="2373"/>
      <c r="Q289" s="2880"/>
      <c r="R289" s="2943"/>
      <c r="S289" s="2938"/>
      <c r="T289" s="2085"/>
      <c r="U289" s="2086"/>
      <c r="V289" s="2680"/>
      <c r="W289" s="2681"/>
      <c r="X289" s="2683"/>
      <c r="Y289" s="2842"/>
      <c r="Z289" s="2941"/>
      <c r="AA289" s="2843"/>
      <c r="AB289" s="6"/>
    </row>
    <row r="290" spans="1:28" ht="15.75" x14ac:dyDescent="0.25">
      <c r="A290" s="2080"/>
      <c r="B290" s="2930"/>
      <c r="C290" s="2841"/>
      <c r="D290" s="2873"/>
      <c r="E290" s="2841"/>
      <c r="F290" s="2842"/>
      <c r="G290" s="2931"/>
      <c r="H290" s="410"/>
      <c r="I290" s="411"/>
      <c r="J290" s="411"/>
      <c r="K290" s="411"/>
      <c r="L290" s="411"/>
      <c r="M290" s="411"/>
      <c r="N290" s="412"/>
      <c r="O290" s="6"/>
      <c r="P290" s="2373"/>
      <c r="Q290" s="2844">
        <v>1</v>
      </c>
      <c r="R290" s="2935"/>
      <c r="S290" s="2936">
        <v>12.5</v>
      </c>
      <c r="T290" s="2936"/>
      <c r="U290" s="125">
        <f>U285</f>
        <v>4.5</v>
      </c>
      <c r="V290" s="685">
        <f t="shared" ref="V290:V303" si="14">MROUND(W290,1)</f>
        <v>3</v>
      </c>
      <c r="W290" s="689">
        <f>(V285/X285)*X290</f>
        <v>3</v>
      </c>
      <c r="X290" s="448">
        <f t="shared" ref="X290:X303" si="15">(((S290/2)*(S290/2)*PI()*Q290))</f>
        <v>122.7184630308513</v>
      </c>
      <c r="Y290" s="128">
        <f t="shared" ref="Y290:Y303" si="16">(((S290/2)*(S290/2)*PI()*U290)*Q290)</f>
        <v>552.23308363883086</v>
      </c>
      <c r="Z290" s="129">
        <f t="shared" ref="Z290:Z303" si="17">(((S290/2)*(S290/2)*PI()*U290)*Q290)/V290</f>
        <v>184.07769454627694</v>
      </c>
      <c r="AA290" s="449">
        <f t="shared" ref="AA290:AA303" si="18">X290/V290</f>
        <v>40.906154343617096</v>
      </c>
      <c r="AB290" s="6"/>
    </row>
    <row r="291" spans="1:28" ht="15.75" x14ac:dyDescent="0.25">
      <c r="A291" s="2080"/>
      <c r="B291" s="2944">
        <f>(((D287/2)*(D287/2)*PI()*C287))</f>
        <v>829.57681008855479</v>
      </c>
      <c r="C291" s="2945"/>
      <c r="D291" s="2946">
        <f>(((D287/2)*(D287/2)*PI()*F287)*C287)</f>
        <v>6636.6144807084384</v>
      </c>
      <c r="E291" s="2947"/>
      <c r="F291" s="413">
        <f>(((D287/2)*(D287/2)*PI()*F287)*C287)/G287</f>
        <v>331.83072403542189</v>
      </c>
      <c r="G291" s="414">
        <f>(K287/M287)*B291</f>
        <v>20.28</v>
      </c>
      <c r="H291" s="415" t="s">
        <v>328</v>
      </c>
      <c r="I291" s="416"/>
      <c r="J291" s="417"/>
      <c r="K291" s="116"/>
      <c r="L291" s="42"/>
      <c r="M291" s="119"/>
      <c r="N291" s="418"/>
      <c r="O291" s="6"/>
      <c r="P291" s="2373"/>
      <c r="Q291" s="2844">
        <v>1</v>
      </c>
      <c r="R291" s="2935"/>
      <c r="S291" s="2936">
        <v>14.5</v>
      </c>
      <c r="T291" s="2936"/>
      <c r="U291" s="125">
        <f>U285</f>
        <v>4.5</v>
      </c>
      <c r="V291" s="685">
        <f t="shared" si="14"/>
        <v>4</v>
      </c>
      <c r="W291" s="689">
        <f>(V285/X285)*X291</f>
        <v>4.0367999999999995</v>
      </c>
      <c r="X291" s="448">
        <f t="shared" si="15"/>
        <v>165.1299638543135</v>
      </c>
      <c r="Y291" s="128">
        <f t="shared" si="16"/>
        <v>743.08483734441074</v>
      </c>
      <c r="Z291" s="129">
        <f t="shared" si="17"/>
        <v>185.77120933610269</v>
      </c>
      <c r="AA291" s="449">
        <f t="shared" si="18"/>
        <v>41.282490963578375</v>
      </c>
      <c r="AB291" s="6"/>
    </row>
    <row r="292" spans="1:28" ht="15.75" x14ac:dyDescent="0.25">
      <c r="A292" s="2080"/>
      <c r="B292" s="419" t="s">
        <v>329</v>
      </c>
      <c r="C292" s="420"/>
      <c r="D292" s="421"/>
      <c r="E292" s="421"/>
      <c r="F292" s="6"/>
      <c r="G292" s="6"/>
      <c r="H292" s="2948" t="s">
        <v>119</v>
      </c>
      <c r="I292" s="2676" t="s">
        <v>118</v>
      </c>
      <c r="J292" s="2677" t="s">
        <v>120</v>
      </c>
      <c r="K292" s="2678" t="s">
        <v>164</v>
      </c>
      <c r="L292" s="2679"/>
      <c r="M292" s="2682" t="s">
        <v>228</v>
      </c>
      <c r="N292" s="2684" t="s">
        <v>175</v>
      </c>
      <c r="O292" s="6"/>
      <c r="P292" s="2373"/>
      <c r="Q292" s="2844">
        <v>1</v>
      </c>
      <c r="R292" s="2935"/>
      <c r="S292" s="2936">
        <v>16</v>
      </c>
      <c r="T292" s="2936"/>
      <c r="U292" s="125">
        <f>U285</f>
        <v>4.5</v>
      </c>
      <c r="V292" s="685">
        <f t="shared" si="14"/>
        <v>5</v>
      </c>
      <c r="W292" s="689">
        <f>(V285/X285)*X292</f>
        <v>4.9151999999999996</v>
      </c>
      <c r="X292" s="448">
        <f t="shared" si="15"/>
        <v>201.06192982974676</v>
      </c>
      <c r="Y292" s="128">
        <f t="shared" si="16"/>
        <v>904.77868423386042</v>
      </c>
      <c r="Z292" s="129">
        <f t="shared" si="17"/>
        <v>180.95573684677208</v>
      </c>
      <c r="AA292" s="449">
        <f t="shared" si="18"/>
        <v>40.212385965949352</v>
      </c>
      <c r="AB292" s="6"/>
    </row>
    <row r="293" spans="1:28" ht="15.75" x14ac:dyDescent="0.25">
      <c r="A293" s="2080"/>
      <c r="B293" s="419"/>
      <c r="C293" s="420"/>
      <c r="D293" s="421"/>
      <c r="E293" s="421"/>
      <c r="F293" s="6"/>
      <c r="G293" s="6"/>
      <c r="H293" s="2928"/>
      <c r="I293" s="2085"/>
      <c r="J293" s="2086"/>
      <c r="K293" s="2680"/>
      <c r="L293" s="2681"/>
      <c r="M293" s="2683"/>
      <c r="N293" s="2685"/>
      <c r="O293" s="6"/>
      <c r="P293" s="2373"/>
      <c r="Q293" s="2844">
        <v>1</v>
      </c>
      <c r="R293" s="2935"/>
      <c r="S293" s="2936">
        <v>17.5</v>
      </c>
      <c r="T293" s="2936"/>
      <c r="U293" s="125">
        <f>U285</f>
        <v>4.5</v>
      </c>
      <c r="V293" s="685">
        <f t="shared" si="14"/>
        <v>6</v>
      </c>
      <c r="W293" s="689">
        <f>(V285/X285)*X293</f>
        <v>5.88</v>
      </c>
      <c r="X293" s="448">
        <f t="shared" si="15"/>
        <v>240.52818754046854</v>
      </c>
      <c r="Y293" s="128">
        <f t="shared" si="16"/>
        <v>1082.3768439321084</v>
      </c>
      <c r="Z293" s="129">
        <f t="shared" si="17"/>
        <v>180.39614065535139</v>
      </c>
      <c r="AA293" s="449">
        <f t="shared" si="18"/>
        <v>40.088031256744756</v>
      </c>
      <c r="AB293" s="6"/>
    </row>
    <row r="294" spans="1:28" ht="16.5" x14ac:dyDescent="0.25">
      <c r="A294" s="2080"/>
      <c r="B294" s="422" t="s">
        <v>330</v>
      </c>
      <c r="C294" s="423"/>
      <c r="D294" s="424"/>
      <c r="E294" s="424"/>
      <c r="F294" s="6"/>
      <c r="G294" s="6"/>
      <c r="H294" s="100">
        <v>1</v>
      </c>
      <c r="I294" s="724">
        <v>12.5</v>
      </c>
      <c r="J294" s="425">
        <f>J287</f>
        <v>4.5</v>
      </c>
      <c r="K294" s="685">
        <f t="shared" ref="K294:K307" si="19">MROUND(L294,1)</f>
        <v>3</v>
      </c>
      <c r="L294" s="717">
        <f>(K287/M287)*M294</f>
        <v>3</v>
      </c>
      <c r="M294" s="426">
        <f t="shared" ref="M294:M307" si="20">(((I294/2)*(I294/2)*PI()*H294))</f>
        <v>122.7184630308513</v>
      </c>
      <c r="N294" s="427">
        <f t="shared" ref="N294:N307" si="21">(((I294/2)*(I294/2)*PI()*J294)*H294)/K294</f>
        <v>184.07769454627694</v>
      </c>
      <c r="O294" s="6"/>
      <c r="P294" s="2373"/>
      <c r="Q294" s="2844">
        <v>1</v>
      </c>
      <c r="R294" s="2935"/>
      <c r="S294" s="2936">
        <v>19</v>
      </c>
      <c r="T294" s="2936"/>
      <c r="U294" s="125">
        <f>U285</f>
        <v>4.5</v>
      </c>
      <c r="V294" s="685">
        <f t="shared" si="14"/>
        <v>7</v>
      </c>
      <c r="W294" s="689">
        <f>(V285/X285)*X294</f>
        <v>6.9311999999999996</v>
      </c>
      <c r="X294" s="448">
        <f t="shared" si="15"/>
        <v>283.5287369864788</v>
      </c>
      <c r="Y294" s="128">
        <f t="shared" si="16"/>
        <v>1275.8793164391545</v>
      </c>
      <c r="Z294" s="129">
        <f t="shared" si="17"/>
        <v>182.26847377702208</v>
      </c>
      <c r="AA294" s="449">
        <f t="shared" si="18"/>
        <v>40.504105283782685</v>
      </c>
      <c r="AB294" s="6"/>
    </row>
    <row r="295" spans="1:28" ht="16.5" x14ac:dyDescent="0.25">
      <c r="A295" s="2080"/>
      <c r="B295" s="422" t="s">
        <v>331</v>
      </c>
      <c r="C295" s="423"/>
      <c r="D295" s="424"/>
      <c r="E295" s="424"/>
      <c r="F295" s="6"/>
      <c r="G295" s="6"/>
      <c r="H295" s="100">
        <v>1</v>
      </c>
      <c r="I295" s="724">
        <v>14.5</v>
      </c>
      <c r="J295" s="425">
        <f>J287</f>
        <v>4.5</v>
      </c>
      <c r="K295" s="685">
        <f t="shared" si="19"/>
        <v>4</v>
      </c>
      <c r="L295" s="717">
        <f>(K287/M287)*M295</f>
        <v>4.0367999999999995</v>
      </c>
      <c r="M295" s="426">
        <f t="shared" si="20"/>
        <v>165.1299638543135</v>
      </c>
      <c r="N295" s="427">
        <f t="shared" si="21"/>
        <v>185.77120933610269</v>
      </c>
      <c r="O295" s="6"/>
      <c r="P295" s="2373"/>
      <c r="Q295" s="2844">
        <v>1</v>
      </c>
      <c r="R295" s="2935"/>
      <c r="S295" s="2936">
        <v>20.5</v>
      </c>
      <c r="T295" s="2936"/>
      <c r="U295" s="125">
        <f>U285</f>
        <v>4.5</v>
      </c>
      <c r="V295" s="685">
        <f t="shared" si="14"/>
        <v>8</v>
      </c>
      <c r="W295" s="689">
        <f>(V285/X285)*X295</f>
        <v>8.0687999999999995</v>
      </c>
      <c r="X295" s="448">
        <f t="shared" si="15"/>
        <v>330.06357816777762</v>
      </c>
      <c r="Y295" s="128">
        <f t="shared" si="16"/>
        <v>1485.2861017549992</v>
      </c>
      <c r="Z295" s="129">
        <f t="shared" si="17"/>
        <v>185.6607627193749</v>
      </c>
      <c r="AA295" s="449">
        <f t="shared" si="18"/>
        <v>41.257947270972203</v>
      </c>
      <c r="AB295" s="6"/>
    </row>
    <row r="296" spans="1:28" ht="16.5" x14ac:dyDescent="0.25">
      <c r="A296" s="2080"/>
      <c r="B296" s="422" t="s">
        <v>332</v>
      </c>
      <c r="C296" s="423"/>
      <c r="D296" s="424"/>
      <c r="E296" s="424"/>
      <c r="F296" s="6"/>
      <c r="G296" s="6"/>
      <c r="H296" s="100">
        <v>1</v>
      </c>
      <c r="I296" s="724">
        <v>16</v>
      </c>
      <c r="J296" s="425">
        <f>J287</f>
        <v>4.5</v>
      </c>
      <c r="K296" s="685">
        <f t="shared" si="19"/>
        <v>5</v>
      </c>
      <c r="L296" s="717">
        <f>(K287/M287)*M296</f>
        <v>4.9151999999999996</v>
      </c>
      <c r="M296" s="426">
        <f t="shared" si="20"/>
        <v>201.06192982974676</v>
      </c>
      <c r="N296" s="427">
        <f t="shared" si="21"/>
        <v>180.95573684677208</v>
      </c>
      <c r="O296" s="6"/>
      <c r="P296" s="2373"/>
      <c r="Q296" s="2844">
        <v>1</v>
      </c>
      <c r="R296" s="2935"/>
      <c r="S296" s="2936">
        <v>21.5</v>
      </c>
      <c r="T296" s="2936"/>
      <c r="U296" s="125">
        <f>U285</f>
        <v>4.5</v>
      </c>
      <c r="V296" s="685">
        <f t="shared" si="14"/>
        <v>9</v>
      </c>
      <c r="W296" s="689">
        <f>(V285/X285)*X296</f>
        <v>8.8751999999999995</v>
      </c>
      <c r="X296" s="448">
        <f t="shared" si="15"/>
        <v>363.05030103047045</v>
      </c>
      <c r="Y296" s="128">
        <f t="shared" si="16"/>
        <v>1633.7263546371171</v>
      </c>
      <c r="Z296" s="129">
        <f t="shared" si="17"/>
        <v>181.52515051523523</v>
      </c>
      <c r="AA296" s="449">
        <f t="shared" si="18"/>
        <v>40.338922336718937</v>
      </c>
      <c r="AB296" s="6"/>
    </row>
    <row r="297" spans="1:28" ht="16.5" x14ac:dyDescent="0.25">
      <c r="A297" s="2080"/>
      <c r="B297" s="422" t="s">
        <v>333</v>
      </c>
      <c r="C297" s="423"/>
      <c r="D297" s="424"/>
      <c r="E297" s="424"/>
      <c r="F297" s="6"/>
      <c r="G297" s="6"/>
      <c r="H297" s="100">
        <v>1</v>
      </c>
      <c r="I297" s="724">
        <v>17.5</v>
      </c>
      <c r="J297" s="425">
        <f>J287</f>
        <v>4.5</v>
      </c>
      <c r="K297" s="685">
        <f t="shared" si="19"/>
        <v>6</v>
      </c>
      <c r="L297" s="717">
        <f>(K287/M287)*M297</f>
        <v>5.88</v>
      </c>
      <c r="M297" s="426">
        <f t="shared" si="20"/>
        <v>240.52818754046854</v>
      </c>
      <c r="N297" s="427">
        <f t="shared" si="21"/>
        <v>180.39614065535139</v>
      </c>
      <c r="O297" s="6"/>
      <c r="P297" s="2373"/>
      <c r="Q297" s="2844">
        <v>1</v>
      </c>
      <c r="R297" s="2935"/>
      <c r="S297" s="2936">
        <v>23</v>
      </c>
      <c r="T297" s="2936"/>
      <c r="U297" s="125">
        <f>U285</f>
        <v>4.5</v>
      </c>
      <c r="V297" s="685">
        <f t="shared" si="14"/>
        <v>10</v>
      </c>
      <c r="W297" s="689">
        <f>(V285/X285)*X297</f>
        <v>10.156799999999999</v>
      </c>
      <c r="X297" s="448">
        <f t="shared" si="15"/>
        <v>415.47562843725012</v>
      </c>
      <c r="Y297" s="128">
        <f t="shared" si="16"/>
        <v>1869.6403279676256</v>
      </c>
      <c r="Z297" s="129">
        <f t="shared" si="17"/>
        <v>186.96403279676255</v>
      </c>
      <c r="AA297" s="449">
        <f t="shared" si="18"/>
        <v>41.547562843725011</v>
      </c>
      <c r="AB297" s="6"/>
    </row>
    <row r="298" spans="1:28" ht="16.5" x14ac:dyDescent="0.25">
      <c r="A298" s="2080"/>
      <c r="B298" s="422" t="s">
        <v>334</v>
      </c>
      <c r="C298" s="423"/>
      <c r="D298" s="424"/>
      <c r="E298" s="424"/>
      <c r="F298" s="6"/>
      <c r="G298" s="6"/>
      <c r="H298" s="100">
        <v>1</v>
      </c>
      <c r="I298" s="724">
        <v>19</v>
      </c>
      <c r="J298" s="425">
        <f>J287</f>
        <v>4.5</v>
      </c>
      <c r="K298" s="685">
        <f t="shared" si="19"/>
        <v>7</v>
      </c>
      <c r="L298" s="717">
        <f>(K287/M287)*M298</f>
        <v>6.9311999999999996</v>
      </c>
      <c r="M298" s="426">
        <f t="shared" si="20"/>
        <v>283.5287369864788</v>
      </c>
      <c r="N298" s="427">
        <f t="shared" si="21"/>
        <v>182.26847377702208</v>
      </c>
      <c r="O298" s="6"/>
      <c r="P298" s="2373"/>
      <c r="Q298" s="2844">
        <v>1</v>
      </c>
      <c r="R298" s="2935"/>
      <c r="S298" s="2936">
        <v>25</v>
      </c>
      <c r="T298" s="2936"/>
      <c r="U298" s="125">
        <f>U285</f>
        <v>4.5</v>
      </c>
      <c r="V298" s="685">
        <f t="shared" si="14"/>
        <v>12</v>
      </c>
      <c r="W298" s="689">
        <f>(V285/X285)*X298</f>
        <v>12</v>
      </c>
      <c r="X298" s="448">
        <f t="shared" si="15"/>
        <v>490.87385212340519</v>
      </c>
      <c r="Y298" s="128">
        <f t="shared" si="16"/>
        <v>2208.9323345553235</v>
      </c>
      <c r="Z298" s="129">
        <f t="shared" si="17"/>
        <v>184.07769454627694</v>
      </c>
      <c r="AA298" s="449">
        <f t="shared" si="18"/>
        <v>40.906154343617096</v>
      </c>
      <c r="AB298" s="6"/>
    </row>
    <row r="299" spans="1:28" ht="16.5" x14ac:dyDescent="0.25">
      <c r="A299" s="2080"/>
      <c r="B299" s="422" t="s">
        <v>335</v>
      </c>
      <c r="C299" s="423"/>
      <c r="D299" s="424"/>
      <c r="E299" s="424"/>
      <c r="F299" s="6"/>
      <c r="G299" s="6"/>
      <c r="H299" s="100">
        <v>1</v>
      </c>
      <c r="I299" s="724">
        <v>20.5</v>
      </c>
      <c r="J299" s="425">
        <f>J287</f>
        <v>4.5</v>
      </c>
      <c r="K299" s="685">
        <f t="shared" si="19"/>
        <v>8</v>
      </c>
      <c r="L299" s="717">
        <f>(K287/M287)*M299</f>
        <v>8.0687999999999995</v>
      </c>
      <c r="M299" s="426">
        <f t="shared" si="20"/>
        <v>330.06357816777762</v>
      </c>
      <c r="N299" s="427">
        <f t="shared" si="21"/>
        <v>185.6607627193749</v>
      </c>
      <c r="O299" s="6"/>
      <c r="P299" s="2373"/>
      <c r="Q299" s="2844">
        <v>1</v>
      </c>
      <c r="R299" s="2935"/>
      <c r="S299" s="2936">
        <v>27</v>
      </c>
      <c r="T299" s="2936"/>
      <c r="U299" s="125">
        <f>U285</f>
        <v>4.5</v>
      </c>
      <c r="V299" s="685">
        <f t="shared" si="14"/>
        <v>14</v>
      </c>
      <c r="W299" s="689">
        <f>(V285/X285)*X299</f>
        <v>13.996799999999999</v>
      </c>
      <c r="X299" s="448">
        <f t="shared" si="15"/>
        <v>572.55526111673976</v>
      </c>
      <c r="Y299" s="128">
        <f t="shared" si="16"/>
        <v>2576.4986750253288</v>
      </c>
      <c r="Z299" s="129">
        <f t="shared" si="17"/>
        <v>184.03561964466635</v>
      </c>
      <c r="AA299" s="449">
        <f t="shared" si="18"/>
        <v>40.896804365481408</v>
      </c>
      <c r="AB299" s="6"/>
    </row>
    <row r="300" spans="1:28" ht="16.5" x14ac:dyDescent="0.25">
      <c r="A300" s="2080"/>
      <c r="B300" s="422" t="s">
        <v>336</v>
      </c>
      <c r="C300" s="423"/>
      <c r="D300" s="424"/>
      <c r="E300" s="424"/>
      <c r="F300" s="6"/>
      <c r="G300" s="6"/>
      <c r="H300" s="100">
        <v>1</v>
      </c>
      <c r="I300" s="724">
        <v>21.5</v>
      </c>
      <c r="J300" s="425">
        <f>J287</f>
        <v>4.5</v>
      </c>
      <c r="K300" s="685">
        <f t="shared" si="19"/>
        <v>9</v>
      </c>
      <c r="L300" s="717">
        <f>(K287/M287)*M300</f>
        <v>8.8751999999999995</v>
      </c>
      <c r="M300" s="426">
        <f t="shared" si="20"/>
        <v>363.05030103047045</v>
      </c>
      <c r="N300" s="427">
        <f t="shared" si="21"/>
        <v>181.52515051523523</v>
      </c>
      <c r="O300" s="6"/>
      <c r="P300" s="2373"/>
      <c r="Q300" s="2844">
        <v>1</v>
      </c>
      <c r="R300" s="2935"/>
      <c r="S300" s="2936">
        <v>29</v>
      </c>
      <c r="T300" s="2936"/>
      <c r="U300" s="125">
        <f>U285</f>
        <v>4.5</v>
      </c>
      <c r="V300" s="685">
        <f t="shared" si="14"/>
        <v>16</v>
      </c>
      <c r="W300" s="689">
        <f>(V285/X285)*X300</f>
        <v>16.147199999999998</v>
      </c>
      <c r="X300" s="448">
        <f t="shared" si="15"/>
        <v>660.51985541725401</v>
      </c>
      <c r="Y300" s="128">
        <f t="shared" si="16"/>
        <v>2972.339349377643</v>
      </c>
      <c r="Z300" s="129">
        <f t="shared" si="17"/>
        <v>185.77120933610269</v>
      </c>
      <c r="AA300" s="449">
        <f t="shared" si="18"/>
        <v>41.282490963578375</v>
      </c>
      <c r="AB300" s="6"/>
    </row>
    <row r="301" spans="1:28" ht="16.5" x14ac:dyDescent="0.25">
      <c r="A301" s="2080"/>
      <c r="B301" s="422" t="s">
        <v>337</v>
      </c>
      <c r="C301" s="423"/>
      <c r="D301" s="424"/>
      <c r="E301" s="424"/>
      <c r="F301" s="6"/>
      <c r="G301" s="6"/>
      <c r="H301" s="100">
        <v>1</v>
      </c>
      <c r="I301" s="724">
        <v>23</v>
      </c>
      <c r="J301" s="425">
        <f>J287</f>
        <v>4.5</v>
      </c>
      <c r="K301" s="685">
        <f t="shared" si="19"/>
        <v>10</v>
      </c>
      <c r="L301" s="717">
        <f>(K287/M287)*M301</f>
        <v>10.156799999999999</v>
      </c>
      <c r="M301" s="426">
        <f t="shared" si="20"/>
        <v>415.47562843725012</v>
      </c>
      <c r="N301" s="427">
        <f t="shared" si="21"/>
        <v>186.96403279676255</v>
      </c>
      <c r="O301" s="6"/>
      <c r="P301" s="2373"/>
      <c r="Q301" s="2844">
        <v>1</v>
      </c>
      <c r="R301" s="2935"/>
      <c r="S301" s="2936">
        <v>30.5</v>
      </c>
      <c r="T301" s="2936"/>
      <c r="U301" s="125">
        <f>U285</f>
        <v>4.5</v>
      </c>
      <c r="V301" s="685">
        <f t="shared" si="14"/>
        <v>18</v>
      </c>
      <c r="W301" s="689">
        <f>(V285/X285)*X301</f>
        <v>17.860799999999998</v>
      </c>
      <c r="X301" s="448">
        <f t="shared" si="15"/>
        <v>730.61664150047625</v>
      </c>
      <c r="Y301" s="128">
        <f t="shared" si="16"/>
        <v>3287.7748867521432</v>
      </c>
      <c r="Z301" s="129">
        <f t="shared" si="17"/>
        <v>182.65416037511906</v>
      </c>
      <c r="AA301" s="449">
        <f t="shared" si="18"/>
        <v>40.589813416693126</v>
      </c>
      <c r="AB301" s="6"/>
    </row>
    <row r="302" spans="1:28" ht="16.5" x14ac:dyDescent="0.25">
      <c r="A302" s="2080"/>
      <c r="B302" s="422" t="s">
        <v>338</v>
      </c>
      <c r="C302" s="423"/>
      <c r="D302" s="424"/>
      <c r="E302" s="424"/>
      <c r="F302" s="6"/>
      <c r="G302" s="6"/>
      <c r="H302" s="100">
        <v>1</v>
      </c>
      <c r="I302" s="724">
        <v>25</v>
      </c>
      <c r="J302" s="425">
        <f>J287</f>
        <v>4.5</v>
      </c>
      <c r="K302" s="685">
        <f t="shared" si="19"/>
        <v>12</v>
      </c>
      <c r="L302" s="717">
        <f>(K287/M287)*M302</f>
        <v>12</v>
      </c>
      <c r="M302" s="426">
        <f t="shared" si="20"/>
        <v>490.87385212340519</v>
      </c>
      <c r="N302" s="427">
        <f t="shared" si="21"/>
        <v>184.07769454627694</v>
      </c>
      <c r="O302" s="6"/>
      <c r="P302" s="2373"/>
      <c r="Q302" s="2844">
        <v>1</v>
      </c>
      <c r="R302" s="2935"/>
      <c r="S302" s="2936">
        <v>32</v>
      </c>
      <c r="T302" s="2936"/>
      <c r="U302" s="125">
        <f>U285</f>
        <v>4.5</v>
      </c>
      <c r="V302" s="685">
        <f t="shared" si="14"/>
        <v>20</v>
      </c>
      <c r="W302" s="689">
        <f>(V285/X285)*X302</f>
        <v>19.660799999999998</v>
      </c>
      <c r="X302" s="448">
        <f t="shared" si="15"/>
        <v>804.24771931898704</v>
      </c>
      <c r="Y302" s="128">
        <f t="shared" si="16"/>
        <v>3619.1147369354417</v>
      </c>
      <c r="Z302" s="129">
        <f t="shared" si="17"/>
        <v>180.95573684677208</v>
      </c>
      <c r="AA302" s="449">
        <f t="shared" si="18"/>
        <v>40.212385965949352</v>
      </c>
      <c r="AB302" s="6"/>
    </row>
    <row r="303" spans="1:28" ht="16.5" x14ac:dyDescent="0.25">
      <c r="A303" s="2080"/>
      <c r="B303" s="422" t="s">
        <v>339</v>
      </c>
      <c r="C303" s="423"/>
      <c r="D303" s="424"/>
      <c r="E303" s="424"/>
      <c r="F303" s="6"/>
      <c r="G303" s="6"/>
      <c r="H303" s="100">
        <v>1</v>
      </c>
      <c r="I303" s="724">
        <v>27</v>
      </c>
      <c r="J303" s="425">
        <f>J287</f>
        <v>4.5</v>
      </c>
      <c r="K303" s="685">
        <f t="shared" si="19"/>
        <v>14</v>
      </c>
      <c r="L303" s="717">
        <f>(K287/M287)*M303</f>
        <v>13.996799999999999</v>
      </c>
      <c r="M303" s="426">
        <f t="shared" si="20"/>
        <v>572.55526111673976</v>
      </c>
      <c r="N303" s="427">
        <f t="shared" si="21"/>
        <v>184.03561964466635</v>
      </c>
      <c r="O303" s="6"/>
      <c r="P303" s="2373"/>
      <c r="Q303" s="2844">
        <v>1</v>
      </c>
      <c r="R303" s="2935"/>
      <c r="S303" s="2936">
        <v>33.5</v>
      </c>
      <c r="T303" s="2936"/>
      <c r="U303" s="125">
        <f>U285</f>
        <v>4.5</v>
      </c>
      <c r="V303" s="685">
        <f t="shared" si="14"/>
        <v>22</v>
      </c>
      <c r="W303" s="689">
        <f>(V285/X285)*X303</f>
        <v>21.5472</v>
      </c>
      <c r="X303" s="448">
        <f t="shared" si="15"/>
        <v>881.41308887278637</v>
      </c>
      <c r="Y303" s="128">
        <f t="shared" si="16"/>
        <v>3966.3588999275389</v>
      </c>
      <c r="Z303" s="129">
        <f t="shared" si="17"/>
        <v>180.28904090579724</v>
      </c>
      <c r="AA303" s="449">
        <f t="shared" si="18"/>
        <v>40.064231312399379</v>
      </c>
      <c r="AB303" s="6"/>
    </row>
    <row r="304" spans="1:28" ht="16.5" x14ac:dyDescent="0.25">
      <c r="A304" s="2080"/>
      <c r="B304" s="422" t="s">
        <v>340</v>
      </c>
      <c r="C304" s="423"/>
      <c r="D304" s="424"/>
      <c r="E304" s="424"/>
      <c r="F304" s="6"/>
      <c r="G304" s="6"/>
      <c r="H304" s="100">
        <v>1</v>
      </c>
      <c r="I304" s="724">
        <v>29</v>
      </c>
      <c r="J304" s="425">
        <f>J287</f>
        <v>4.5</v>
      </c>
      <c r="K304" s="685">
        <f t="shared" si="19"/>
        <v>16</v>
      </c>
      <c r="L304" s="717">
        <f>(K287/M287)*M304</f>
        <v>16.147199999999998</v>
      </c>
      <c r="M304" s="426">
        <f t="shared" si="20"/>
        <v>660.51985541725401</v>
      </c>
      <c r="N304" s="427">
        <f t="shared" si="21"/>
        <v>185.77120933610269</v>
      </c>
      <c r="O304" s="6"/>
      <c r="P304" s="2373"/>
      <c r="Q304" s="450"/>
      <c r="R304" s="230"/>
      <c r="S304" s="230"/>
      <c r="T304" s="230"/>
      <c r="U304" s="230"/>
      <c r="V304" s="451" t="s">
        <v>177</v>
      </c>
      <c r="W304" s="452"/>
      <c r="X304" s="230"/>
      <c r="Y304" s="230"/>
      <c r="Z304" s="230"/>
      <c r="AA304" s="231"/>
      <c r="AB304" s="6"/>
    </row>
    <row r="305" spans="1:28" ht="16.5" x14ac:dyDescent="0.25">
      <c r="A305" s="2080"/>
      <c r="B305" s="422" t="s">
        <v>341</v>
      </c>
      <c r="C305" s="423"/>
      <c r="D305" s="424"/>
      <c r="E305" s="424"/>
      <c r="F305" s="6"/>
      <c r="G305" s="6"/>
      <c r="H305" s="100">
        <v>1</v>
      </c>
      <c r="I305" s="724">
        <v>30.5</v>
      </c>
      <c r="J305" s="425">
        <f>J287</f>
        <v>4.5</v>
      </c>
      <c r="K305" s="685">
        <f t="shared" si="19"/>
        <v>18</v>
      </c>
      <c r="L305" s="717">
        <f>(K287/M287)*M305</f>
        <v>17.860799999999998</v>
      </c>
      <c r="M305" s="426">
        <f t="shared" si="20"/>
        <v>730.61664150047625</v>
      </c>
      <c r="N305" s="427">
        <f t="shared" si="21"/>
        <v>182.65416037511906</v>
      </c>
      <c r="O305" s="6"/>
      <c r="P305" s="2373"/>
      <c r="Q305" s="2955" t="s">
        <v>1</v>
      </c>
      <c r="R305" s="2957" t="s">
        <v>347</v>
      </c>
      <c r="S305" s="2957"/>
      <c r="T305" s="2957"/>
      <c r="U305" s="2957"/>
      <c r="V305" s="2957"/>
      <c r="W305" s="2957"/>
      <c r="X305" s="2957"/>
      <c r="Y305" s="2957"/>
      <c r="Z305" s="2957"/>
      <c r="AA305" s="2958"/>
      <c r="AB305" s="6"/>
    </row>
    <row r="306" spans="1:28" ht="17.25" thickBot="1" x14ac:dyDescent="0.3">
      <c r="A306" s="2080"/>
      <c r="B306" s="422" t="s">
        <v>342</v>
      </c>
      <c r="C306" s="423"/>
      <c r="D306" s="424"/>
      <c r="E306" s="424"/>
      <c r="F306" s="6"/>
      <c r="G306" s="6"/>
      <c r="H306" s="100">
        <v>1</v>
      </c>
      <c r="I306" s="724">
        <v>32</v>
      </c>
      <c r="J306" s="425">
        <f>J287</f>
        <v>4.5</v>
      </c>
      <c r="K306" s="685">
        <f t="shared" si="19"/>
        <v>20</v>
      </c>
      <c r="L306" s="717">
        <f>(K287/M287)*M306</f>
        <v>19.660799999999998</v>
      </c>
      <c r="M306" s="426">
        <f t="shared" si="20"/>
        <v>804.24771931898704</v>
      </c>
      <c r="N306" s="427">
        <f t="shared" si="21"/>
        <v>180.95573684677208</v>
      </c>
      <c r="O306" s="6"/>
      <c r="P306" s="2373"/>
      <c r="Q306" s="2956"/>
      <c r="R306" s="2959"/>
      <c r="S306" s="2959"/>
      <c r="T306" s="2959"/>
      <c r="U306" s="2959"/>
      <c r="V306" s="2959"/>
      <c r="W306" s="2959"/>
      <c r="X306" s="2959"/>
      <c r="Y306" s="2959"/>
      <c r="Z306" s="2959"/>
      <c r="AA306" s="2960"/>
      <c r="AB306" s="6"/>
    </row>
    <row r="307" spans="1:28" ht="16.5" x14ac:dyDescent="0.25">
      <c r="A307" s="2080"/>
      <c r="B307" s="422" t="s">
        <v>343</v>
      </c>
      <c r="C307" s="423"/>
      <c r="D307" s="424"/>
      <c r="E307" s="424"/>
      <c r="F307" s="6"/>
      <c r="G307" s="6"/>
      <c r="H307" s="100">
        <v>1</v>
      </c>
      <c r="I307" s="724">
        <v>33.5</v>
      </c>
      <c r="J307" s="425">
        <f>J287</f>
        <v>4.5</v>
      </c>
      <c r="K307" s="685">
        <f t="shared" si="19"/>
        <v>22</v>
      </c>
      <c r="L307" s="717">
        <f>(K287/M287)*M307</f>
        <v>21.5472</v>
      </c>
      <c r="M307" s="426">
        <f t="shared" si="20"/>
        <v>881.41308887278637</v>
      </c>
      <c r="N307" s="427">
        <f t="shared" si="21"/>
        <v>180.28904090579724</v>
      </c>
      <c r="O307" s="6"/>
      <c r="P307" s="6"/>
      <c r="Q307" s="6"/>
      <c r="R307" s="6"/>
      <c r="S307" s="6"/>
      <c r="T307" s="6"/>
      <c r="U307" s="6"/>
      <c r="V307" s="6"/>
      <c r="W307" s="6"/>
      <c r="X307" s="6"/>
      <c r="Y307" s="6"/>
      <c r="Z307" s="6"/>
      <c r="AA307" s="6"/>
      <c r="AB307" s="6"/>
    </row>
    <row r="308" spans="1:28" ht="15.75" x14ac:dyDescent="0.25">
      <c r="A308" s="2080"/>
      <c r="B308" s="428"/>
      <c r="C308" s="429"/>
      <c r="D308" s="430"/>
      <c r="E308" s="430"/>
      <c r="F308" s="230"/>
      <c r="G308" s="230"/>
      <c r="H308" s="431"/>
      <c r="I308" s="432"/>
      <c r="J308" s="165"/>
      <c r="K308" s="433"/>
      <c r="L308" s="166"/>
      <c r="M308" s="434"/>
      <c r="N308" s="435"/>
      <c r="O308" s="6"/>
      <c r="P308" s="6"/>
      <c r="Q308" s="6"/>
      <c r="R308" s="6"/>
      <c r="S308" s="6"/>
      <c r="T308" s="6"/>
      <c r="U308" s="6"/>
      <c r="V308" s="6"/>
      <c r="W308" s="6"/>
      <c r="X308" s="6"/>
      <c r="Y308" s="6"/>
      <c r="Z308" s="6"/>
      <c r="AA308" s="6"/>
      <c r="AB308" s="6"/>
    </row>
    <row r="309" spans="1:28" x14ac:dyDescent="0.25">
      <c r="A309" s="2080"/>
      <c r="B309" s="436" t="s">
        <v>177</v>
      </c>
      <c r="C309" s="262"/>
      <c r="D309" s="437"/>
      <c r="E309" s="437"/>
      <c r="F309" s="437"/>
      <c r="G309" s="2961" t="s">
        <v>153</v>
      </c>
      <c r="H309" s="2961"/>
      <c r="I309" s="2961"/>
      <c r="J309" s="2961"/>
      <c r="K309" s="2961"/>
      <c r="L309" s="2961"/>
      <c r="M309" s="2961"/>
      <c r="N309" s="2962"/>
      <c r="O309" s="6"/>
      <c r="P309" s="6"/>
      <c r="Q309" s="6"/>
      <c r="R309" s="6"/>
      <c r="S309" s="6"/>
      <c r="T309" s="6"/>
      <c r="U309" s="6"/>
      <c r="V309" s="6"/>
      <c r="W309" s="6"/>
      <c r="X309" s="6"/>
      <c r="Y309" s="6"/>
      <c r="Z309" s="6"/>
      <c r="AA309" s="6"/>
      <c r="AB309" s="6"/>
    </row>
    <row r="310" spans="1:28" x14ac:dyDescent="0.25">
      <c r="A310" s="2080"/>
      <c r="B310" s="2963" t="s">
        <v>1</v>
      </c>
      <c r="C310" s="2360" t="s">
        <v>344</v>
      </c>
      <c r="D310" s="2360"/>
      <c r="E310" s="2360"/>
      <c r="F310" s="2360"/>
      <c r="G310" s="2360"/>
      <c r="H310" s="2360"/>
      <c r="I310" s="2360"/>
      <c r="J310" s="2360"/>
      <c r="K310" s="2360"/>
      <c r="L310" s="2360"/>
      <c r="M310" s="2360"/>
      <c r="N310" s="2767"/>
      <c r="O310" s="6"/>
      <c r="P310" s="6"/>
      <c r="Q310" s="6"/>
      <c r="R310" s="6"/>
      <c r="S310" s="6"/>
      <c r="T310" s="6"/>
      <c r="U310" s="6"/>
      <c r="V310" s="6"/>
      <c r="W310" s="6"/>
      <c r="X310" s="6"/>
      <c r="Y310" s="6"/>
      <c r="Z310" s="6"/>
      <c r="AA310" s="6"/>
      <c r="AB310" s="6"/>
    </row>
    <row r="311" spans="1:28" x14ac:dyDescent="0.25">
      <c r="A311" s="2080"/>
      <c r="B311" s="2963"/>
      <c r="C311" s="2360"/>
      <c r="D311" s="2360"/>
      <c r="E311" s="2360"/>
      <c r="F311" s="2360"/>
      <c r="G311" s="2360"/>
      <c r="H311" s="2360"/>
      <c r="I311" s="2360"/>
      <c r="J311" s="2360"/>
      <c r="K311" s="2360"/>
      <c r="L311" s="2360"/>
      <c r="M311" s="2360"/>
      <c r="N311" s="2767"/>
      <c r="O311" s="6"/>
      <c r="P311" s="6"/>
      <c r="Q311" s="6"/>
      <c r="R311" s="6"/>
      <c r="S311" s="6"/>
      <c r="T311" s="6"/>
      <c r="U311" s="6"/>
      <c r="V311" s="6"/>
      <c r="W311" s="6"/>
      <c r="X311" s="6"/>
      <c r="Y311" s="6"/>
      <c r="Z311" s="6"/>
      <c r="AA311" s="6"/>
      <c r="AB311" s="6"/>
    </row>
    <row r="312" spans="1:28" ht="15.75" x14ac:dyDescent="0.25">
      <c r="A312" s="2080"/>
      <c r="B312" s="730" t="s">
        <v>2</v>
      </c>
      <c r="C312" s="223" t="s">
        <v>345</v>
      </c>
      <c r="D312" s="424"/>
      <c r="E312" s="424"/>
      <c r="F312" s="42"/>
      <c r="G312" s="42"/>
      <c r="H312" s="438"/>
      <c r="I312" s="439"/>
      <c r="J312" s="125"/>
      <c r="K312" s="136"/>
      <c r="L312" s="689"/>
      <c r="M312" s="727"/>
      <c r="N312" s="728"/>
      <c r="O312" s="6"/>
      <c r="P312" s="6"/>
      <c r="Q312" s="6"/>
      <c r="R312" s="6"/>
      <c r="S312" s="6"/>
      <c r="T312" s="6"/>
      <c r="U312" s="6"/>
      <c r="V312" s="6"/>
      <c r="W312" s="6"/>
      <c r="X312" s="6"/>
      <c r="Y312" s="6"/>
      <c r="Z312" s="6"/>
      <c r="AA312" s="6"/>
      <c r="AB312" s="6"/>
    </row>
    <row r="313" spans="1:28" ht="15.75" x14ac:dyDescent="0.25">
      <c r="A313" s="2080"/>
      <c r="B313" s="730"/>
      <c r="C313" s="350"/>
      <c r="D313" s="424"/>
      <c r="E313" s="424"/>
      <c r="F313" s="42"/>
      <c r="G313" s="42"/>
      <c r="H313" s="438"/>
      <c r="I313" s="439"/>
      <c r="J313" s="125"/>
      <c r="K313" s="136"/>
      <c r="L313" s="689"/>
      <c r="M313" s="727"/>
      <c r="N313" s="728"/>
      <c r="O313" s="6"/>
      <c r="P313" s="6"/>
      <c r="Q313" s="6"/>
      <c r="R313" s="6"/>
      <c r="S313" s="6"/>
      <c r="T313" s="6"/>
      <c r="U313" s="6"/>
      <c r="V313" s="6"/>
      <c r="W313" s="6"/>
      <c r="X313" s="6"/>
      <c r="Y313" s="6"/>
      <c r="Z313" s="6"/>
      <c r="AA313" s="6"/>
      <c r="AB313" s="6"/>
    </row>
    <row r="314" spans="1:28" x14ac:dyDescent="0.25">
      <c r="A314" s="2080"/>
      <c r="B314" s="2964" t="s">
        <v>346</v>
      </c>
      <c r="C314" s="2965"/>
      <c r="D314" s="2965"/>
      <c r="E314" s="2965"/>
      <c r="F314" s="2965"/>
      <c r="G314" s="2965"/>
      <c r="H314" s="2965"/>
      <c r="I314" s="2965"/>
      <c r="J314" s="2965"/>
      <c r="K314" s="2965"/>
      <c r="L314" s="2965"/>
      <c r="M314" s="2965"/>
      <c r="N314" s="2966"/>
      <c r="O314" s="6"/>
      <c r="P314" s="6"/>
      <c r="Q314" s="6"/>
      <c r="R314" s="6"/>
      <c r="S314" s="6"/>
      <c r="T314" s="6"/>
      <c r="U314" s="6"/>
      <c r="V314" s="6"/>
      <c r="W314" s="6"/>
      <c r="X314" s="6"/>
      <c r="Y314" s="6"/>
      <c r="Z314" s="6"/>
      <c r="AA314" s="6"/>
      <c r="AB314" s="6"/>
    </row>
    <row r="315" spans="1:28" x14ac:dyDescent="0.25">
      <c r="A315" s="2080"/>
      <c r="B315" s="2949" t="s">
        <v>268</v>
      </c>
      <c r="C315" s="2950"/>
      <c r="D315" s="2950"/>
      <c r="E315" s="2950"/>
      <c r="F315" s="2950"/>
      <c r="G315" s="2950"/>
      <c r="H315" s="2950"/>
      <c r="I315" s="2950"/>
      <c r="J315" s="2950"/>
      <c r="K315" s="2950"/>
      <c r="L315" s="2950"/>
      <c r="M315" s="2950"/>
      <c r="N315" s="2951"/>
      <c r="O315" s="6"/>
      <c r="P315" s="6"/>
      <c r="Q315" s="6"/>
      <c r="R315" s="6"/>
      <c r="S315" s="6"/>
      <c r="T315" s="6"/>
      <c r="U315" s="6"/>
      <c r="V315" s="6"/>
      <c r="W315" s="6"/>
      <c r="X315" s="6"/>
      <c r="Y315" s="6"/>
      <c r="Z315" s="6"/>
      <c r="AA315" s="6"/>
      <c r="AB315" s="6"/>
    </row>
    <row r="316" spans="1:28" x14ac:dyDescent="0.25">
      <c r="A316" s="2080"/>
      <c r="B316" s="900" t="s">
        <v>199</v>
      </c>
      <c r="C316" s="898"/>
      <c r="D316" s="898"/>
      <c r="E316" s="898"/>
      <c r="F316" s="898"/>
      <c r="G316" s="898"/>
      <c r="H316" s="898"/>
      <c r="I316" s="898"/>
      <c r="J316" s="898"/>
      <c r="K316" s="898"/>
      <c r="L316" s="898"/>
      <c r="M316" s="898"/>
      <c r="N316" s="899"/>
      <c r="O316" s="6"/>
      <c r="P316" s="6"/>
      <c r="Q316" s="6"/>
      <c r="R316" s="6"/>
      <c r="S316" s="6"/>
      <c r="T316" s="6"/>
      <c r="U316" s="6"/>
      <c r="V316" s="6"/>
      <c r="W316" s="6"/>
      <c r="X316" s="6"/>
      <c r="Y316" s="6"/>
      <c r="Z316" s="6"/>
      <c r="AA316" s="6"/>
      <c r="AB316" s="6"/>
    </row>
    <row r="317" spans="1:28" ht="15.75" thickBot="1" x14ac:dyDescent="0.3">
      <c r="A317" s="2080"/>
      <c r="B317" s="2952" t="s">
        <v>200</v>
      </c>
      <c r="C317" s="2953"/>
      <c r="D317" s="2953"/>
      <c r="E317" s="2953"/>
      <c r="F317" s="2953"/>
      <c r="G317" s="2953"/>
      <c r="H317" s="2953"/>
      <c r="I317" s="2953"/>
      <c r="J317" s="2953"/>
      <c r="K317" s="2953"/>
      <c r="L317" s="2953"/>
      <c r="M317" s="2953"/>
      <c r="N317" s="2954"/>
      <c r="O317" s="6"/>
      <c r="P317" s="6"/>
      <c r="Q317" s="6"/>
      <c r="R317" s="6"/>
      <c r="S317" s="6"/>
      <c r="T317" s="6"/>
      <c r="U317" s="6"/>
      <c r="V317" s="6"/>
      <c r="W317" s="6"/>
      <c r="X317" s="6"/>
      <c r="Y317" s="6"/>
      <c r="Z317" s="6"/>
      <c r="AA317" s="6"/>
      <c r="AB317" s="6"/>
    </row>
    <row r="318" spans="1:28"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row>
  </sheetData>
  <mergeCells count="583">
    <mergeCell ref="B315:N315"/>
    <mergeCell ref="B317:N317"/>
    <mergeCell ref="Q305:Q306"/>
    <mergeCell ref="R305:AA306"/>
    <mergeCell ref="G309:N309"/>
    <mergeCell ref="B310:B311"/>
    <mergeCell ref="C310:N311"/>
    <mergeCell ref="B314:N314"/>
    <mergeCell ref="Q301:R301"/>
    <mergeCell ref="S301:T301"/>
    <mergeCell ref="Q302:R302"/>
    <mergeCell ref="S302:T302"/>
    <mergeCell ref="Q303:R303"/>
    <mergeCell ref="S303:T303"/>
    <mergeCell ref="Q298:R298"/>
    <mergeCell ref="S298:T298"/>
    <mergeCell ref="Q299:R299"/>
    <mergeCell ref="S299:T299"/>
    <mergeCell ref="Q300:R300"/>
    <mergeCell ref="S300:T300"/>
    <mergeCell ref="Q295:R295"/>
    <mergeCell ref="S295:T295"/>
    <mergeCell ref="Q296:R296"/>
    <mergeCell ref="S296:T296"/>
    <mergeCell ref="Q297:R297"/>
    <mergeCell ref="S297:T297"/>
    <mergeCell ref="Q292:R292"/>
    <mergeCell ref="S292:T292"/>
    <mergeCell ref="Q293:R293"/>
    <mergeCell ref="S293:T293"/>
    <mergeCell ref="Q294:R294"/>
    <mergeCell ref="S294:T294"/>
    <mergeCell ref="B291:C291"/>
    <mergeCell ref="D291:E291"/>
    <mergeCell ref="Q291:R291"/>
    <mergeCell ref="S291:T291"/>
    <mergeCell ref="H292:H293"/>
    <mergeCell ref="I292:I293"/>
    <mergeCell ref="J292:J293"/>
    <mergeCell ref="K292:L293"/>
    <mergeCell ref="M292:M293"/>
    <mergeCell ref="N292:N293"/>
    <mergeCell ref="AA288:AA289"/>
    <mergeCell ref="B289:C290"/>
    <mergeCell ref="D289:E290"/>
    <mergeCell ref="F289:F290"/>
    <mergeCell ref="G289:G290"/>
    <mergeCell ref="H289:N289"/>
    <mergeCell ref="Q290:R290"/>
    <mergeCell ref="S290:T290"/>
    <mergeCell ref="S288:T289"/>
    <mergeCell ref="U288:U289"/>
    <mergeCell ref="V288:W289"/>
    <mergeCell ref="X288:X289"/>
    <mergeCell ref="Y288:Y289"/>
    <mergeCell ref="Z288:Z289"/>
    <mergeCell ref="I287:I288"/>
    <mergeCell ref="J287:J288"/>
    <mergeCell ref="K287:L288"/>
    <mergeCell ref="M287:M288"/>
    <mergeCell ref="N287:N288"/>
    <mergeCell ref="Q288:R289"/>
    <mergeCell ref="C287:C288"/>
    <mergeCell ref="D287:E288"/>
    <mergeCell ref="F287:F288"/>
    <mergeCell ref="G287:G288"/>
    <mergeCell ref="H287:H288"/>
    <mergeCell ref="B285:C286"/>
    <mergeCell ref="D285:E286"/>
    <mergeCell ref="F285:F286"/>
    <mergeCell ref="G285:G286"/>
    <mergeCell ref="H285:H286"/>
    <mergeCell ref="H283:N283"/>
    <mergeCell ref="Q283:R283"/>
    <mergeCell ref="S283:T283"/>
    <mergeCell ref="V283:W283"/>
    <mergeCell ref="X283:X284"/>
    <mergeCell ref="Y283:Y284"/>
    <mergeCell ref="H284:N284"/>
    <mergeCell ref="J285:J286"/>
    <mergeCell ref="K285:L286"/>
    <mergeCell ref="M285:M286"/>
    <mergeCell ref="N285:N286"/>
    <mergeCell ref="S285:T285"/>
    <mergeCell ref="I285:I286"/>
    <mergeCell ref="P272:P273"/>
    <mergeCell ref="Q272:Q273"/>
    <mergeCell ref="R272:R273"/>
    <mergeCell ref="B278:N279"/>
    <mergeCell ref="Q278:AA279"/>
    <mergeCell ref="A279:A317"/>
    <mergeCell ref="P279:P306"/>
    <mergeCell ref="B280:N280"/>
    <mergeCell ref="Q280:AA281"/>
    <mergeCell ref="B282:N282"/>
    <mergeCell ref="J272:J273"/>
    <mergeCell ref="K272:K273"/>
    <mergeCell ref="L272:L273"/>
    <mergeCell ref="M272:M273"/>
    <mergeCell ref="N272:N273"/>
    <mergeCell ref="O272:O273"/>
    <mergeCell ref="B272:B273"/>
    <mergeCell ref="C272:C273"/>
    <mergeCell ref="D272:D273"/>
    <mergeCell ref="E272:E273"/>
    <mergeCell ref="F272:F273"/>
    <mergeCell ref="I272:I273"/>
    <mergeCell ref="X282:AA282"/>
    <mergeCell ref="B283:G284"/>
    <mergeCell ref="J251:J252"/>
    <mergeCell ref="K251:K252"/>
    <mergeCell ref="L251:L252"/>
    <mergeCell ref="M251:M252"/>
    <mergeCell ref="O251:P251"/>
    <mergeCell ref="C271:R271"/>
    <mergeCell ref="B251:B252"/>
    <mergeCell ref="C251:C252"/>
    <mergeCell ref="D251:D252"/>
    <mergeCell ref="E251:F252"/>
    <mergeCell ref="G251:H252"/>
    <mergeCell ref="I251:I252"/>
    <mergeCell ref="K244:K245"/>
    <mergeCell ref="L244:L245"/>
    <mergeCell ref="O246:O247"/>
    <mergeCell ref="P246:P247"/>
    <mergeCell ref="Q246:Q247"/>
    <mergeCell ref="R246:R247"/>
    <mergeCell ref="K248:R250"/>
    <mergeCell ref="B249:G250"/>
    <mergeCell ref="I246:I247"/>
    <mergeCell ref="J246:J247"/>
    <mergeCell ref="K246:K247"/>
    <mergeCell ref="L246:L247"/>
    <mergeCell ref="M246:M247"/>
    <mergeCell ref="N246:N247"/>
    <mergeCell ref="B237:R238"/>
    <mergeCell ref="A238:A274"/>
    <mergeCell ref="B240:M241"/>
    <mergeCell ref="N240:N241"/>
    <mergeCell ref="O240:Q241"/>
    <mergeCell ref="R240:R241"/>
    <mergeCell ref="C243:R243"/>
    <mergeCell ref="B244:B245"/>
    <mergeCell ref="C244:C245"/>
    <mergeCell ref="D244:D245"/>
    <mergeCell ref="M244:M245"/>
    <mergeCell ref="N244:N245"/>
    <mergeCell ref="O244:P245"/>
    <mergeCell ref="Q244:Q245"/>
    <mergeCell ref="R244:R245"/>
    <mergeCell ref="B246:B247"/>
    <mergeCell ref="C246:C247"/>
    <mergeCell ref="D246:D247"/>
    <mergeCell ref="E246:E247"/>
    <mergeCell ref="F246:F247"/>
    <mergeCell ref="E244:F245"/>
    <mergeCell ref="G244:H245"/>
    <mergeCell ref="I244:I245"/>
    <mergeCell ref="J244:J245"/>
    <mergeCell ref="B224:L225"/>
    <mergeCell ref="B226:L227"/>
    <mergeCell ref="B229:L230"/>
    <mergeCell ref="B231:L232"/>
    <mergeCell ref="B233:L233"/>
    <mergeCell ref="B234:L235"/>
    <mergeCell ref="B216:B217"/>
    <mergeCell ref="C216:L217"/>
    <mergeCell ref="O216:V217"/>
    <mergeCell ref="B218:B220"/>
    <mergeCell ref="C218:L220"/>
    <mergeCell ref="O218:V219"/>
    <mergeCell ref="O220:V221"/>
    <mergeCell ref="B221:B223"/>
    <mergeCell ref="C221:L223"/>
    <mergeCell ref="O208:V211"/>
    <mergeCell ref="B209:B214"/>
    <mergeCell ref="C209:L212"/>
    <mergeCell ref="O212:V212"/>
    <mergeCell ref="C213:L214"/>
    <mergeCell ref="O213:V215"/>
    <mergeCell ref="E204:F205"/>
    <mergeCell ref="G204:H205"/>
    <mergeCell ref="I204:J205"/>
    <mergeCell ref="K204:L205"/>
    <mergeCell ref="O205:V207"/>
    <mergeCell ref="C206:D207"/>
    <mergeCell ref="E206:F207"/>
    <mergeCell ref="G206:H207"/>
    <mergeCell ref="I206:J207"/>
    <mergeCell ref="K206:L207"/>
    <mergeCell ref="B197:L198"/>
    <mergeCell ref="O197:V197"/>
    <mergeCell ref="B199:L199"/>
    <mergeCell ref="O199:O200"/>
    <mergeCell ref="P199:V200"/>
    <mergeCell ref="C200:D201"/>
    <mergeCell ref="E200:F201"/>
    <mergeCell ref="G200:H201"/>
    <mergeCell ref="I200:J201"/>
    <mergeCell ref="K200:L201"/>
    <mergeCell ref="O201:O204"/>
    <mergeCell ref="P201:V204"/>
    <mergeCell ref="E202:F202"/>
    <mergeCell ref="G202:H202"/>
    <mergeCell ref="I202:J202"/>
    <mergeCell ref="K202:L202"/>
    <mergeCell ref="B203:J203"/>
    <mergeCell ref="C204:D205"/>
    <mergeCell ref="C192:D193"/>
    <mergeCell ref="E192:F193"/>
    <mergeCell ref="G192:H193"/>
    <mergeCell ref="I192:J193"/>
    <mergeCell ref="K192:L193"/>
    <mergeCell ref="T187:T188"/>
    <mergeCell ref="O192:V192"/>
    <mergeCell ref="O193:V194"/>
    <mergeCell ref="C194:D195"/>
    <mergeCell ref="E194:F195"/>
    <mergeCell ref="G194:H195"/>
    <mergeCell ref="I194:J195"/>
    <mergeCell ref="K194:L195"/>
    <mergeCell ref="O195:O196"/>
    <mergeCell ref="P195:Q196"/>
    <mergeCell ref="R195:S196"/>
    <mergeCell ref="T195:T196"/>
    <mergeCell ref="V195:V196"/>
    <mergeCell ref="C189:D190"/>
    <mergeCell ref="E189:F190"/>
    <mergeCell ref="G189:H190"/>
    <mergeCell ref="I189:J190"/>
    <mergeCell ref="K189:L190"/>
    <mergeCell ref="O189:V190"/>
    <mergeCell ref="C191:D191"/>
    <mergeCell ref="E191:F191"/>
    <mergeCell ref="K191:L191"/>
    <mergeCell ref="B177:G179"/>
    <mergeCell ref="B181:L182"/>
    <mergeCell ref="O181:V183"/>
    <mergeCell ref="A182:A235"/>
    <mergeCell ref="B183:L185"/>
    <mergeCell ref="N183:N221"/>
    <mergeCell ref="O184:V184"/>
    <mergeCell ref="O185:Q186"/>
    <mergeCell ref="R185:S186"/>
    <mergeCell ref="T185:U186"/>
    <mergeCell ref="A121:A179"/>
    <mergeCell ref="V185:V186"/>
    <mergeCell ref="B186:L186"/>
    <mergeCell ref="C187:D188"/>
    <mergeCell ref="E187:F188"/>
    <mergeCell ref="G187:H188"/>
    <mergeCell ref="I187:J188"/>
    <mergeCell ref="K187:L188"/>
    <mergeCell ref="O187:O188"/>
    <mergeCell ref="P187:Q188"/>
    <mergeCell ref="R187:S188"/>
    <mergeCell ref="U187:U188"/>
    <mergeCell ref="V187:V188"/>
    <mergeCell ref="B189:B190"/>
    <mergeCell ref="B173:G174"/>
    <mergeCell ref="B175:G176"/>
    <mergeCell ref="G159:G160"/>
    <mergeCell ref="J159:P160"/>
    <mergeCell ref="B161:B162"/>
    <mergeCell ref="C161:C162"/>
    <mergeCell ref="D161:D162"/>
    <mergeCell ref="E161:E162"/>
    <mergeCell ref="F161:F162"/>
    <mergeCell ref="G161:G162"/>
    <mergeCell ref="J162:P163"/>
    <mergeCell ref="B159:B160"/>
    <mergeCell ref="C159:C160"/>
    <mergeCell ref="D159:D160"/>
    <mergeCell ref="E159:E160"/>
    <mergeCell ref="F159:F160"/>
    <mergeCell ref="B164:G165"/>
    <mergeCell ref="J164:P164"/>
    <mergeCell ref="J165:P166"/>
    <mergeCell ref="B166:G167"/>
    <mergeCell ref="J154:P154"/>
    <mergeCell ref="B155:B156"/>
    <mergeCell ref="C155:C156"/>
    <mergeCell ref="D155:D156"/>
    <mergeCell ref="E155:E156"/>
    <mergeCell ref="F155:F156"/>
    <mergeCell ref="G155:G156"/>
    <mergeCell ref="J156:J158"/>
    <mergeCell ref="K156:P158"/>
    <mergeCell ref="B157:B158"/>
    <mergeCell ref="B153:B154"/>
    <mergeCell ref="C153:C154"/>
    <mergeCell ref="D153:D154"/>
    <mergeCell ref="E153:E154"/>
    <mergeCell ref="F153:F154"/>
    <mergeCell ref="G153:G154"/>
    <mergeCell ref="C157:C158"/>
    <mergeCell ref="D157:D158"/>
    <mergeCell ref="E157:E158"/>
    <mergeCell ref="F157:F158"/>
    <mergeCell ref="G157:G158"/>
    <mergeCell ref="B151:B152"/>
    <mergeCell ref="C151:C152"/>
    <mergeCell ref="D151:D152"/>
    <mergeCell ref="E151:E152"/>
    <mergeCell ref="F151:F152"/>
    <mergeCell ref="G151:G152"/>
    <mergeCell ref="B149:B150"/>
    <mergeCell ref="C149:C150"/>
    <mergeCell ref="D149:D150"/>
    <mergeCell ref="E149:E150"/>
    <mergeCell ref="F149:F150"/>
    <mergeCell ref="G149:G150"/>
    <mergeCell ref="B147:B148"/>
    <mergeCell ref="C147:C148"/>
    <mergeCell ref="D147:D148"/>
    <mergeCell ref="E147:E148"/>
    <mergeCell ref="F147:F148"/>
    <mergeCell ref="G147:G148"/>
    <mergeCell ref="B145:B146"/>
    <mergeCell ref="C145:C146"/>
    <mergeCell ref="D145:D146"/>
    <mergeCell ref="E145:E146"/>
    <mergeCell ref="F145:F146"/>
    <mergeCell ref="G145:G146"/>
    <mergeCell ref="B143:B144"/>
    <mergeCell ref="C143:C144"/>
    <mergeCell ref="D143:D144"/>
    <mergeCell ref="E143:E144"/>
    <mergeCell ref="F143:F144"/>
    <mergeCell ref="G143:G144"/>
    <mergeCell ref="B141:B142"/>
    <mergeCell ref="C141:C142"/>
    <mergeCell ref="D141:D142"/>
    <mergeCell ref="E141:E142"/>
    <mergeCell ref="F141:F142"/>
    <mergeCell ref="G141:G142"/>
    <mergeCell ref="M138:N139"/>
    <mergeCell ref="O138:O139"/>
    <mergeCell ref="P138:P139"/>
    <mergeCell ref="B139:B140"/>
    <mergeCell ref="C139:C140"/>
    <mergeCell ref="D139:D140"/>
    <mergeCell ref="E139:E140"/>
    <mergeCell ref="F139:F140"/>
    <mergeCell ref="G139:G140"/>
    <mergeCell ref="B137:B138"/>
    <mergeCell ref="C137:C138"/>
    <mergeCell ref="D137:D138"/>
    <mergeCell ref="E137:E138"/>
    <mergeCell ref="F137:F138"/>
    <mergeCell ref="G137:G138"/>
    <mergeCell ref="J138:J139"/>
    <mergeCell ref="K138:K139"/>
    <mergeCell ref="L138:L139"/>
    <mergeCell ref="M133:M134"/>
    <mergeCell ref="N133:N134"/>
    <mergeCell ref="O133:O134"/>
    <mergeCell ref="P133:P134"/>
    <mergeCell ref="B135:B136"/>
    <mergeCell ref="C135:C136"/>
    <mergeCell ref="D135:D136"/>
    <mergeCell ref="E135:E136"/>
    <mergeCell ref="F135:F136"/>
    <mergeCell ref="G135:G136"/>
    <mergeCell ref="J135:P136"/>
    <mergeCell ref="B133:B134"/>
    <mergeCell ref="C133:C134"/>
    <mergeCell ref="D133:D134"/>
    <mergeCell ref="E133:E134"/>
    <mergeCell ref="F133:F134"/>
    <mergeCell ref="G133:G134"/>
    <mergeCell ref="J133:J134"/>
    <mergeCell ref="K133:K134"/>
    <mergeCell ref="L133:L134"/>
    <mergeCell ref="M127:N128"/>
    <mergeCell ref="O127:O128"/>
    <mergeCell ref="M129:M130"/>
    <mergeCell ref="O129:O130"/>
    <mergeCell ref="P129:P130"/>
    <mergeCell ref="B130:G130"/>
    <mergeCell ref="B131:B132"/>
    <mergeCell ref="C131:C132"/>
    <mergeCell ref="D131:D132"/>
    <mergeCell ref="E131:E132"/>
    <mergeCell ref="F131:F132"/>
    <mergeCell ref="G131:G132"/>
    <mergeCell ref="M131:N131"/>
    <mergeCell ref="D128:D129"/>
    <mergeCell ref="E128:E129"/>
    <mergeCell ref="F128:F129"/>
    <mergeCell ref="G128:G129"/>
    <mergeCell ref="J129:J130"/>
    <mergeCell ref="K129:K130"/>
    <mergeCell ref="L129:L130"/>
    <mergeCell ref="B127:G127"/>
    <mergeCell ref="J127:J128"/>
    <mergeCell ref="K127:K128"/>
    <mergeCell ref="L127:L128"/>
    <mergeCell ref="B98:B99"/>
    <mergeCell ref="C98:D99"/>
    <mergeCell ref="E98:F99"/>
    <mergeCell ref="H98:I99"/>
    <mergeCell ref="K98:L99"/>
    <mergeCell ref="F123:G124"/>
    <mergeCell ref="J123:P124"/>
    <mergeCell ref="D125:D126"/>
    <mergeCell ref="E125:E126"/>
    <mergeCell ref="F125:F126"/>
    <mergeCell ref="G125:G126"/>
    <mergeCell ref="J126:P126"/>
    <mergeCell ref="B113:L114"/>
    <mergeCell ref="B117:L118"/>
    <mergeCell ref="B120:G122"/>
    <mergeCell ref="I120:I121"/>
    <mergeCell ref="J120:P122"/>
    <mergeCell ref="I122:I166"/>
    <mergeCell ref="B123:B126"/>
    <mergeCell ref="C123:C126"/>
    <mergeCell ref="D123:E124"/>
    <mergeCell ref="P127:P128"/>
    <mergeCell ref="B128:B129"/>
    <mergeCell ref="C128:C129"/>
    <mergeCell ref="C90:D91"/>
    <mergeCell ref="E90:F91"/>
    <mergeCell ref="H90:I91"/>
    <mergeCell ref="J90:J91"/>
    <mergeCell ref="K90:L91"/>
    <mergeCell ref="B93:L93"/>
    <mergeCell ref="O84:V85"/>
    <mergeCell ref="A85:A118"/>
    <mergeCell ref="N85:N105"/>
    <mergeCell ref="B86:L87"/>
    <mergeCell ref="O86:V86"/>
    <mergeCell ref="B88:C89"/>
    <mergeCell ref="E88:F89"/>
    <mergeCell ref="H88:I89"/>
    <mergeCell ref="K88:L89"/>
    <mergeCell ref="B90:B91"/>
    <mergeCell ref="B100:J100"/>
    <mergeCell ref="O104:V105"/>
    <mergeCell ref="B105:B106"/>
    <mergeCell ref="C105:L106"/>
    <mergeCell ref="B108:L108"/>
    <mergeCell ref="B109:L110"/>
    <mergeCell ref="B95:L96"/>
    <mergeCell ref="B97:L97"/>
    <mergeCell ref="I76:J76"/>
    <mergeCell ref="B84:L85"/>
    <mergeCell ref="T67:T68"/>
    <mergeCell ref="U67:U68"/>
    <mergeCell ref="B68:B69"/>
    <mergeCell ref="C68:D69"/>
    <mergeCell ref="E68:F69"/>
    <mergeCell ref="G68:H69"/>
    <mergeCell ref="I68:J69"/>
    <mergeCell ref="K68:L69"/>
    <mergeCell ref="T65:T66"/>
    <mergeCell ref="U65:U66"/>
    <mergeCell ref="A67:A82"/>
    <mergeCell ref="C67:D67"/>
    <mergeCell ref="E67:F67"/>
    <mergeCell ref="G67:H67"/>
    <mergeCell ref="I67:J67"/>
    <mergeCell ref="K67:L67"/>
    <mergeCell ref="Q67:R68"/>
    <mergeCell ref="S67:S68"/>
    <mergeCell ref="B65:L66"/>
    <mergeCell ref="N65:N73"/>
    <mergeCell ref="O65:O68"/>
    <mergeCell ref="P65:P68"/>
    <mergeCell ref="Q65:R66"/>
    <mergeCell ref="S65:S66"/>
    <mergeCell ref="B71:L72"/>
    <mergeCell ref="O72:U73"/>
    <mergeCell ref="B73:B74"/>
    <mergeCell ref="C73:D74"/>
    <mergeCell ref="E73:F74"/>
    <mergeCell ref="G73:H74"/>
    <mergeCell ref="I73:J74"/>
    <mergeCell ref="K73:L74"/>
    <mergeCell ref="B51:O51"/>
    <mergeCell ref="B54:U56"/>
    <mergeCell ref="B58:Q58"/>
    <mergeCell ref="B60:Q61"/>
    <mergeCell ref="B64:L64"/>
    <mergeCell ref="O64:U64"/>
    <mergeCell ref="N49:O49"/>
    <mergeCell ref="B50:C50"/>
    <mergeCell ref="D50:E50"/>
    <mergeCell ref="F50:G50"/>
    <mergeCell ref="H50:I50"/>
    <mergeCell ref="J50:K50"/>
    <mergeCell ref="L50:M50"/>
    <mergeCell ref="N50:O50"/>
    <mergeCell ref="B49:C49"/>
    <mergeCell ref="D49:E49"/>
    <mergeCell ref="F49:G49"/>
    <mergeCell ref="H49:I49"/>
    <mergeCell ref="J49:K49"/>
    <mergeCell ref="L49:M49"/>
    <mergeCell ref="N46:O47"/>
    <mergeCell ref="B48:C48"/>
    <mergeCell ref="D48:E48"/>
    <mergeCell ref="F48:G48"/>
    <mergeCell ref="H48:I48"/>
    <mergeCell ref="J48:K48"/>
    <mergeCell ref="L48:M48"/>
    <mergeCell ref="N48:O48"/>
    <mergeCell ref="B46:C47"/>
    <mergeCell ref="D46:E47"/>
    <mergeCell ref="F46:G47"/>
    <mergeCell ref="H46:I47"/>
    <mergeCell ref="J46:K47"/>
    <mergeCell ref="L46:M47"/>
    <mergeCell ref="N38:O39"/>
    <mergeCell ref="B40:O41"/>
    <mergeCell ref="B43:O44"/>
    <mergeCell ref="B45:C45"/>
    <mergeCell ref="D45:E45"/>
    <mergeCell ref="F45:G45"/>
    <mergeCell ref="H45:I45"/>
    <mergeCell ref="J45:K45"/>
    <mergeCell ref="L45:M45"/>
    <mergeCell ref="N45:O45"/>
    <mergeCell ref="B38:C39"/>
    <mergeCell ref="D38:E39"/>
    <mergeCell ref="F38:G39"/>
    <mergeCell ref="H38:I39"/>
    <mergeCell ref="J38:K39"/>
    <mergeCell ref="L38:M39"/>
    <mergeCell ref="N34:N35"/>
    <mergeCell ref="O34:O35"/>
    <mergeCell ref="B36:C37"/>
    <mergeCell ref="D36:E37"/>
    <mergeCell ref="F36:G37"/>
    <mergeCell ref="H36:I37"/>
    <mergeCell ref="J36:K37"/>
    <mergeCell ref="L36:M37"/>
    <mergeCell ref="N36:O37"/>
    <mergeCell ref="B34:C35"/>
    <mergeCell ref="D34:E35"/>
    <mergeCell ref="F34:G35"/>
    <mergeCell ref="H34:I35"/>
    <mergeCell ref="J34:K35"/>
    <mergeCell ref="L34:M35"/>
    <mergeCell ref="B29:O31"/>
    <mergeCell ref="B32:C33"/>
    <mergeCell ref="D32:E33"/>
    <mergeCell ref="F32:G33"/>
    <mergeCell ref="H32:I33"/>
    <mergeCell ref="J32:K33"/>
    <mergeCell ref="L32:M33"/>
    <mergeCell ref="N32:N33"/>
    <mergeCell ref="O32:O33"/>
    <mergeCell ref="H13:I14"/>
    <mergeCell ref="K13:L14"/>
    <mergeCell ref="N13:O14"/>
    <mergeCell ref="Q13:R14"/>
    <mergeCell ref="L17:S18"/>
    <mergeCell ref="A28:O28"/>
    <mergeCell ref="N8:O9"/>
    <mergeCell ref="Q8:R9"/>
    <mergeCell ref="H12:I12"/>
    <mergeCell ref="K12:L12"/>
    <mergeCell ref="N12:O12"/>
    <mergeCell ref="Q12:R12"/>
    <mergeCell ref="E7:F7"/>
    <mergeCell ref="H7:I7"/>
    <mergeCell ref="K7:L7"/>
    <mergeCell ref="B8:C9"/>
    <mergeCell ref="E8:F9"/>
    <mergeCell ref="H8:I9"/>
    <mergeCell ref="K8:L9"/>
    <mergeCell ref="C2:R3"/>
    <mergeCell ref="N5:O5"/>
    <mergeCell ref="Q5:R5"/>
    <mergeCell ref="B6:C6"/>
    <mergeCell ref="E6:F6"/>
    <mergeCell ref="H6:I6"/>
    <mergeCell ref="K6:L6"/>
    <mergeCell ref="N6:O7"/>
    <mergeCell ref="Q6:R7"/>
    <mergeCell ref="B7:C7"/>
  </mergeCells>
  <conditionalFormatting sqref="B18">
    <cfRule type="cellIs" dxfId="126" priority="90" operator="greaterThan">
      <formula>1</formula>
    </cfRule>
  </conditionalFormatting>
  <conditionalFormatting sqref="B8">
    <cfRule type="cellIs" dxfId="125" priority="89" operator="greaterThan">
      <formula>1</formula>
    </cfRule>
  </conditionalFormatting>
  <conditionalFormatting sqref="B34">
    <cfRule type="cellIs" dxfId="124" priority="88" operator="greaterThan">
      <formula>1</formula>
    </cfRule>
  </conditionalFormatting>
  <conditionalFormatting sqref="C90">
    <cfRule type="cellIs" dxfId="123" priority="87" operator="greaterThan">
      <formula>1</formula>
    </cfRule>
  </conditionalFormatting>
  <conditionalFormatting sqref="C98">
    <cfRule type="cellIs" dxfId="122" priority="86" operator="greaterThan">
      <formula>1</formula>
    </cfRule>
  </conditionalFormatting>
  <conditionalFormatting sqref="A84">
    <cfRule type="expression" dxfId="121" priority="85" stopIfTrue="1">
      <formula>OR(ROW()=CELL("ligne"),COLUMN()=CELL("colonne"))</formula>
    </cfRule>
  </conditionalFormatting>
  <conditionalFormatting sqref="A64:A66">
    <cfRule type="expression" dxfId="120" priority="84" stopIfTrue="1">
      <formula>OR(ROW()=CELL("ligne"),COLUMN()=CELL("colonne"))</formula>
    </cfRule>
  </conditionalFormatting>
  <conditionalFormatting sqref="J48">
    <cfRule type="expression" dxfId="119" priority="91">
      <formula>#REF!&gt;1</formula>
    </cfRule>
  </conditionalFormatting>
  <conditionalFormatting sqref="C202">
    <cfRule type="cellIs" dxfId="118" priority="64" operator="greaterThan">
      <formula>1</formula>
    </cfRule>
  </conditionalFormatting>
  <conditionalFormatting sqref="B131">
    <cfRule type="cellIs" dxfId="117" priority="83" operator="greaterThan">
      <formula>1</formula>
    </cfRule>
  </conditionalFormatting>
  <conditionalFormatting sqref="B128">
    <cfRule type="cellIs" dxfId="116" priority="82" operator="greaterThan">
      <formula>1</formula>
    </cfRule>
  </conditionalFormatting>
  <conditionalFormatting sqref="B133">
    <cfRule type="cellIs" dxfId="115" priority="81" operator="greaterThan">
      <formula>1</formula>
    </cfRule>
  </conditionalFormatting>
  <conditionalFormatting sqref="B135">
    <cfRule type="cellIs" dxfId="114" priority="80" operator="greaterThan">
      <formula>1</formula>
    </cfRule>
  </conditionalFormatting>
  <conditionalFormatting sqref="B137">
    <cfRule type="cellIs" dxfId="113" priority="79" operator="greaterThan">
      <formula>1</formula>
    </cfRule>
  </conditionalFormatting>
  <conditionalFormatting sqref="B139">
    <cfRule type="cellIs" dxfId="112" priority="78" operator="greaterThan">
      <formula>1</formula>
    </cfRule>
  </conditionalFormatting>
  <conditionalFormatting sqref="B141">
    <cfRule type="cellIs" dxfId="111" priority="77" operator="greaterThan">
      <formula>1</formula>
    </cfRule>
  </conditionalFormatting>
  <conditionalFormatting sqref="B143">
    <cfRule type="cellIs" dxfId="110" priority="76" operator="greaterThan">
      <formula>1</formula>
    </cfRule>
  </conditionalFormatting>
  <conditionalFormatting sqref="B145">
    <cfRule type="cellIs" dxfId="109" priority="75" operator="greaterThan">
      <formula>1</formula>
    </cfRule>
  </conditionalFormatting>
  <conditionalFormatting sqref="B147">
    <cfRule type="cellIs" dxfId="108" priority="74" operator="greaterThan">
      <formula>1</formula>
    </cfRule>
  </conditionalFormatting>
  <conditionalFormatting sqref="B149">
    <cfRule type="cellIs" dxfId="107" priority="73" operator="greaterThan">
      <formula>1</formula>
    </cfRule>
  </conditionalFormatting>
  <conditionalFormatting sqref="A120">
    <cfRule type="expression" dxfId="106" priority="72" stopIfTrue="1">
      <formula>OR(ROW()=CELL("ligne"),COLUMN()=CELL("colonne"))</formula>
    </cfRule>
  </conditionalFormatting>
  <conditionalFormatting sqref="B161">
    <cfRule type="cellIs" dxfId="105" priority="66" operator="greaterThan">
      <formula>1</formula>
    </cfRule>
  </conditionalFormatting>
  <conditionalFormatting sqref="B151">
    <cfRule type="cellIs" dxfId="104" priority="71" operator="greaterThan">
      <formula>1</formula>
    </cfRule>
  </conditionalFormatting>
  <conditionalFormatting sqref="B153">
    <cfRule type="cellIs" dxfId="103" priority="70" operator="greaterThan">
      <formula>1</formula>
    </cfRule>
  </conditionalFormatting>
  <conditionalFormatting sqref="B155">
    <cfRule type="cellIs" dxfId="102" priority="69" operator="greaterThan">
      <formula>1</formula>
    </cfRule>
  </conditionalFormatting>
  <conditionalFormatting sqref="B157">
    <cfRule type="cellIs" dxfId="101" priority="68" operator="greaterThan">
      <formula>1</formula>
    </cfRule>
  </conditionalFormatting>
  <conditionalFormatting sqref="B159">
    <cfRule type="cellIs" dxfId="100" priority="67" operator="greaterThan">
      <formula>1</formula>
    </cfRule>
  </conditionalFormatting>
  <conditionalFormatting sqref="C189">
    <cfRule type="cellIs" dxfId="99" priority="65" operator="greaterThan">
      <formula>1</formula>
    </cfRule>
  </conditionalFormatting>
  <conditionalFormatting sqref="A181">
    <cfRule type="expression" dxfId="98" priority="63" stopIfTrue="1">
      <formula>OR(ROW()=CELL("ligne"),COLUMN()=CELL("colonne"))</formula>
    </cfRule>
  </conditionalFormatting>
  <conditionalFormatting sqref="H295">
    <cfRule type="cellIs" dxfId="97" priority="62" operator="greaterThan">
      <formula>1</formula>
    </cfRule>
  </conditionalFormatting>
  <conditionalFormatting sqref="H297">
    <cfRule type="cellIs" dxfId="96" priority="60" operator="greaterThan">
      <formula>1</formula>
    </cfRule>
  </conditionalFormatting>
  <conditionalFormatting sqref="H301">
    <cfRule type="cellIs" dxfId="95" priority="56" operator="greaterThan">
      <formula>1</formula>
    </cfRule>
  </conditionalFormatting>
  <conditionalFormatting sqref="H303">
    <cfRule type="cellIs" dxfId="94" priority="54" operator="greaterThan">
      <formula>1</formula>
    </cfRule>
  </conditionalFormatting>
  <conditionalFormatting sqref="H302">
    <cfRule type="cellIs" dxfId="93" priority="55" operator="greaterThan">
      <formula>1</formula>
    </cfRule>
  </conditionalFormatting>
  <conditionalFormatting sqref="H304">
    <cfRule type="cellIs" dxfId="92" priority="53" operator="greaterThan">
      <formula>1</formula>
    </cfRule>
  </conditionalFormatting>
  <conditionalFormatting sqref="H305">
    <cfRule type="cellIs" dxfId="91" priority="52" operator="greaterThan">
      <formula>1</formula>
    </cfRule>
  </conditionalFormatting>
  <conditionalFormatting sqref="H306">
    <cfRule type="cellIs" dxfId="90" priority="51" operator="greaterThan">
      <formula>1</formula>
    </cfRule>
  </conditionalFormatting>
  <conditionalFormatting sqref="H307:H308 H312:H313">
    <cfRule type="cellIs" dxfId="89" priority="50" operator="greaterThan">
      <formula>1</formula>
    </cfRule>
  </conditionalFormatting>
  <conditionalFormatting sqref="H294">
    <cfRule type="cellIs" dxfId="88" priority="48" operator="greaterThan">
      <formula>1</formula>
    </cfRule>
  </conditionalFormatting>
  <conditionalFormatting sqref="C287">
    <cfRule type="cellIs" dxfId="87" priority="47" operator="greaterThan">
      <formula>1</formula>
    </cfRule>
  </conditionalFormatting>
  <conditionalFormatting sqref="H296">
    <cfRule type="cellIs" dxfId="86" priority="61" operator="greaterThan">
      <formula>1</formula>
    </cfRule>
  </conditionalFormatting>
  <conditionalFormatting sqref="H298">
    <cfRule type="cellIs" dxfId="85" priority="59" operator="greaterThan">
      <formula>1</formula>
    </cfRule>
  </conditionalFormatting>
  <conditionalFormatting sqref="H300">
    <cfRule type="cellIs" dxfId="84" priority="57" operator="greaterThan">
      <formula>1</formula>
    </cfRule>
  </conditionalFormatting>
  <conditionalFormatting sqref="H299">
    <cfRule type="cellIs" dxfId="83" priority="58" operator="greaterThan">
      <formula>1</formula>
    </cfRule>
  </conditionalFormatting>
  <conditionalFormatting sqref="F244:F245 F248">
    <cfRule type="cellIs" dxfId="82" priority="45" operator="greaterThan">
      <formula>1</formula>
    </cfRule>
  </conditionalFormatting>
  <conditionalFormatting sqref="B253">
    <cfRule type="cellIs" dxfId="81" priority="44" operator="greaterThan">
      <formula>1</formula>
    </cfRule>
  </conditionalFormatting>
  <conditionalFormatting sqref="H287">
    <cfRule type="cellIs" dxfId="80" priority="49" operator="greaterThan">
      <formula>1</formula>
    </cfRule>
  </conditionalFormatting>
  <conditionalFormatting sqref="A278">
    <cfRule type="expression" dxfId="79" priority="46" stopIfTrue="1">
      <formula>OR(ROW()=CELL("ligne"),COLUMN()=CELL("colonne"))</formula>
    </cfRule>
  </conditionalFormatting>
  <conditionalFormatting sqref="B254:B267">
    <cfRule type="cellIs" dxfId="78" priority="43" operator="greaterThan">
      <formula>1</formula>
    </cfRule>
  </conditionalFormatting>
  <conditionalFormatting sqref="B272">
    <cfRule type="cellIs" dxfId="77" priority="42" operator="greaterThan">
      <formula>1</formula>
    </cfRule>
  </conditionalFormatting>
  <conditionalFormatting sqref="F251:F252">
    <cfRule type="cellIs" dxfId="76" priority="41" operator="greaterThan">
      <formula>1</formula>
    </cfRule>
  </conditionalFormatting>
  <conditionalFormatting sqref="I248">
    <cfRule type="expression" dxfId="75" priority="40">
      <formula>"$C$19&gt;1"</formula>
    </cfRule>
  </conditionalFormatting>
  <conditionalFormatting sqref="B246">
    <cfRule type="cellIs" dxfId="74" priority="39" operator="greaterThan">
      <formula>1</formula>
    </cfRule>
  </conditionalFormatting>
  <conditionalFormatting sqref="B46">
    <cfRule type="cellIs" dxfId="73" priority="38" operator="greaterThan">
      <formula>1</formula>
    </cfRule>
  </conditionalFormatting>
  <conditionalFormatting sqref="J143 J133">
    <cfRule type="cellIs" dxfId="72" priority="35" operator="greaterThan">
      <formula>1</formula>
    </cfRule>
  </conditionalFormatting>
  <conditionalFormatting sqref="J141">
    <cfRule type="cellIs" dxfId="71" priority="37" operator="greaterThan">
      <formula>1</formula>
    </cfRule>
  </conditionalFormatting>
  <conditionalFormatting sqref="J142">
    <cfRule type="cellIs" dxfId="70" priority="36" operator="greaterThan">
      <formula>1</formula>
    </cfRule>
  </conditionalFormatting>
  <conditionalFormatting sqref="J144">
    <cfRule type="cellIs" dxfId="69" priority="34" operator="greaterThan">
      <formula>1</formula>
    </cfRule>
  </conditionalFormatting>
  <conditionalFormatting sqref="J145">
    <cfRule type="cellIs" dxfId="68" priority="33" operator="greaterThan">
      <formula>1</formula>
    </cfRule>
  </conditionalFormatting>
  <conditionalFormatting sqref="J146">
    <cfRule type="cellIs" dxfId="67" priority="32" operator="greaterThan">
      <formula>1</formula>
    </cfRule>
  </conditionalFormatting>
  <conditionalFormatting sqref="J147">
    <cfRule type="cellIs" dxfId="66" priority="31" operator="greaterThan">
      <formula>1</formula>
    </cfRule>
  </conditionalFormatting>
  <conditionalFormatting sqref="J148">
    <cfRule type="cellIs" dxfId="65" priority="30" operator="greaterThan">
      <formula>1</formula>
    </cfRule>
  </conditionalFormatting>
  <conditionalFormatting sqref="J149">
    <cfRule type="cellIs" dxfId="64" priority="29" operator="greaterThan">
      <formula>1</formula>
    </cfRule>
  </conditionalFormatting>
  <conditionalFormatting sqref="J150">
    <cfRule type="cellIs" dxfId="63" priority="28" operator="greaterThan">
      <formula>1</formula>
    </cfRule>
  </conditionalFormatting>
  <conditionalFormatting sqref="J151">
    <cfRule type="cellIs" dxfId="62" priority="27" operator="greaterThan">
      <formula>1</formula>
    </cfRule>
  </conditionalFormatting>
  <conditionalFormatting sqref="J152">
    <cfRule type="cellIs" dxfId="61" priority="26" operator="greaterThan">
      <formula>1</formula>
    </cfRule>
  </conditionalFormatting>
  <conditionalFormatting sqref="J153">
    <cfRule type="cellIs" dxfId="60" priority="25" operator="greaterThan">
      <formula>1</formula>
    </cfRule>
  </conditionalFormatting>
  <conditionalFormatting sqref="J140">
    <cfRule type="cellIs" dxfId="59" priority="23" operator="greaterThan">
      <formula>1</formula>
    </cfRule>
  </conditionalFormatting>
  <conditionalFormatting sqref="J129">
    <cfRule type="cellIs" dxfId="58" priority="24" operator="greaterThan">
      <formula>1</formula>
    </cfRule>
  </conditionalFormatting>
  <conditionalFormatting sqref="I120">
    <cfRule type="expression" dxfId="57" priority="22" stopIfTrue="1">
      <formula>OR(ROW()=CELL("ligne"),COLUMN()=CELL("colonne"))</formula>
    </cfRule>
  </conditionalFormatting>
  <conditionalFormatting sqref="N181:N182">
    <cfRule type="expression" dxfId="56" priority="19" stopIfTrue="1">
      <formula>OR(ROW()=CELL("ligne"),COLUMN()=CELL("colonne"))</formula>
    </cfRule>
  </conditionalFormatting>
  <conditionalFormatting sqref="Q293">
    <cfRule type="cellIs" dxfId="55" priority="16" operator="greaterThan">
      <formula>1</formula>
    </cfRule>
  </conditionalFormatting>
  <conditionalFormatting sqref="Q295">
    <cfRule type="cellIs" dxfId="54" priority="14" operator="greaterThan">
      <formula>1</formula>
    </cfRule>
  </conditionalFormatting>
  <conditionalFormatting sqref="Q294">
    <cfRule type="cellIs" dxfId="53" priority="15" operator="greaterThan">
      <formula>1</formula>
    </cfRule>
  </conditionalFormatting>
  <conditionalFormatting sqref="Q296">
    <cfRule type="cellIs" dxfId="52" priority="13" operator="greaterThan">
      <formula>1</formula>
    </cfRule>
  </conditionalFormatting>
  <conditionalFormatting sqref="Q297">
    <cfRule type="cellIs" dxfId="51" priority="12" operator="greaterThan">
      <formula>1</formula>
    </cfRule>
  </conditionalFormatting>
  <conditionalFormatting sqref="Q298">
    <cfRule type="cellIs" dxfId="50" priority="11" operator="greaterThan">
      <formula>1</formula>
    </cfRule>
  </conditionalFormatting>
  <conditionalFormatting sqref="Q299">
    <cfRule type="cellIs" dxfId="49" priority="10" operator="greaterThan">
      <formula>1</formula>
    </cfRule>
  </conditionalFormatting>
  <conditionalFormatting sqref="Q300">
    <cfRule type="cellIs" dxfId="48" priority="9" operator="greaterThan">
      <formula>1</formula>
    </cfRule>
  </conditionalFormatting>
  <conditionalFormatting sqref="Q301">
    <cfRule type="cellIs" dxfId="47" priority="8" operator="greaterThan">
      <formula>1</formula>
    </cfRule>
  </conditionalFormatting>
  <conditionalFormatting sqref="Q302">
    <cfRule type="cellIs" dxfId="46" priority="7" operator="greaterThan">
      <formula>1</formula>
    </cfRule>
  </conditionalFormatting>
  <conditionalFormatting sqref="Q303">
    <cfRule type="cellIs" dxfId="45" priority="6" operator="greaterThan">
      <formula>1</formula>
    </cfRule>
  </conditionalFormatting>
  <conditionalFormatting sqref="Q290">
    <cfRule type="cellIs" dxfId="44" priority="4" operator="greaterThan">
      <formula>1</formula>
    </cfRule>
  </conditionalFormatting>
  <conditionalFormatting sqref="Q292">
    <cfRule type="cellIs" dxfId="43" priority="17" operator="greaterThan">
      <formula>1</formula>
    </cfRule>
  </conditionalFormatting>
  <conditionalFormatting sqref="Q291">
    <cfRule type="cellIs" dxfId="42" priority="18" operator="greaterThan">
      <formula>1</formula>
    </cfRule>
  </conditionalFormatting>
  <conditionalFormatting sqref="R285">
    <cfRule type="cellIs" dxfId="41" priority="5" operator="greaterThan">
      <formula>1</formula>
    </cfRule>
  </conditionalFormatting>
  <conditionalFormatting sqref="P187">
    <cfRule type="cellIs" dxfId="40" priority="21" operator="greaterThan">
      <formula>1</formula>
    </cfRule>
  </conditionalFormatting>
  <conditionalFormatting sqref="P195">
    <cfRule type="cellIs" dxfId="39" priority="20" operator="greaterThan">
      <formula>1</formula>
    </cfRule>
  </conditionalFormatting>
  <conditionalFormatting sqref="P278">
    <cfRule type="expression" dxfId="38" priority="3" stopIfTrue="1">
      <formula>OR(ROW()=CELL("ligne"),COLUMN()=CELL("colonne"))</formula>
    </cfRule>
  </conditionalFormatting>
  <conditionalFormatting sqref="N64">
    <cfRule type="expression" dxfId="37" priority="2" stopIfTrue="1">
      <formula>OR(ROW()=CELL("ligne"),COLUMN()=CELL("colonne"))</formula>
    </cfRule>
  </conditionalFormatting>
  <conditionalFormatting sqref="N84">
    <cfRule type="expression" dxfId="36" priority="1" stopIfTrue="1">
      <formula>OR(ROW()=CELL("ligne"),COLUMN()=CELL("colonne"))</formula>
    </cfRule>
  </conditionalFormatting>
  <hyperlinks>
    <hyperlink ref="B113" r:id="rId1" xr:uid="{EDB75B04-42C9-4585-880F-DE1E9914449D}"/>
    <hyperlink ref="E23" r:id="rId2" xr:uid="{8C5BDDFF-E00A-4457-A6BD-C0C15D3A2FF1}"/>
    <hyperlink ref="J165" r:id="rId3" xr:uid="{EFC30839-DB1F-484D-BFE9-11CEDB67F63B}"/>
    <hyperlink ref="O213" r:id="rId4" xr:uid="{8AB0CF6A-D8A6-4A31-8384-166D25356BCE}"/>
    <hyperlink ref="B317" r:id="rId5" xr:uid="{B2EF0B6E-0561-488D-8ECB-7F334402D96A}"/>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17</vt:i4>
      </vt:variant>
    </vt:vector>
  </HeadingPairs>
  <TitlesOfParts>
    <vt:vector size="17" baseType="lpstr">
      <vt:lpstr>Nota</vt:lpstr>
      <vt:lpstr>qu'est-ce qu'un "Postit"</vt:lpstr>
      <vt:lpstr>liste</vt:lpstr>
      <vt:lpstr> Poids de pâte pour cadres</vt:lpstr>
      <vt:lpstr>Poids de pâte pour cadres(2)</vt:lpstr>
      <vt:lpstr> Poids de pâte pour cercles 1</vt:lpstr>
      <vt:lpstr>Poids de pâte pour cercles</vt:lpstr>
      <vt:lpstr>Parts Rectangles </vt:lpstr>
      <vt:lpstr>Parts ronds</vt:lpstr>
      <vt:lpstr>Prix parts ronds</vt:lpstr>
      <vt:lpstr>poids liquide dans cercle</vt:lpstr>
      <vt:lpstr>conversions</vt:lpstr>
      <vt:lpstr>conversions (2)</vt:lpstr>
      <vt:lpstr>liens et tableaux divers</vt:lpstr>
      <vt:lpstr>Matou.Matheux</vt:lpstr>
      <vt:lpstr>pâtes levées et divers</vt:lpstr>
      <vt:lpstr>Cuisiniers.Pesez</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Joel Leboucher</cp:lastModifiedBy>
  <cp:lastPrinted>2016-01-17T18:18:13Z</cp:lastPrinted>
  <dcterms:created xsi:type="dcterms:W3CDTF">2016-01-15T12:02:48Z</dcterms:created>
  <dcterms:modified xsi:type="dcterms:W3CDTF">2023-05-30T16:10:33Z</dcterms:modified>
</cp:coreProperties>
</file>